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NN\SOVDKPEO\ГОДОВОЙ ОТЧЕТ\Годовой отчет 2021!!!!!\Инд.отчет Ген.100 -2021 год!!!\"/>
    </mc:Choice>
  </mc:AlternateContent>
  <xr:revisionPtr revIDLastSave="0" documentId="13_ncr:1_{49319A88-BDFD-4A56-9B23-F65FA9721B46}" xr6:coauthVersionLast="47" xr6:coauthVersionMax="47" xr10:uidLastSave="{00000000-0000-0000-0000-000000000000}"/>
  <bookViews>
    <workbookView xWindow="-120" yWindow="-120" windowWidth="29040" windowHeight="15840" firstSheet="6" activeTab="8" xr2:uid="{00000000-000D-0000-FFFF-FFFF00000000}"/>
  </bookViews>
  <sheets>
    <sheet name="2017" sheetId="1" state="hidden" r:id="rId1"/>
    <sheet name="2019 верный" sheetId="5" r:id="rId2"/>
    <sheet name="2019 (2)" sheetId="6" r:id="rId3"/>
    <sheet name="Содержание" sheetId="2" r:id="rId4"/>
    <sheet name="расчет" sheetId="3" r:id="rId5"/>
    <sheet name="Лист2" sheetId="4" r:id="rId6"/>
    <sheet name="2020 верный " sheetId="7" r:id="rId7"/>
    <sheet name="Настя 2019" sheetId="8" r:id="rId8"/>
    <sheet name="2021" sheetId="9" r:id="rId9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7" i="9" l="1"/>
  <c r="D16" i="9"/>
  <c r="E16" i="9" l="1"/>
  <c r="D14" i="9"/>
  <c r="D13" i="9"/>
  <c r="E13" i="9" l="1"/>
  <c r="E19" i="9" l="1"/>
  <c r="E18" i="9"/>
  <c r="E17" i="9"/>
  <c r="D27" i="9" l="1"/>
  <c r="E15" i="8" l="1"/>
  <c r="E81" i="6" l="1"/>
  <c r="E92" i="8" l="1"/>
  <c r="E108" i="9"/>
  <c r="D19" i="9"/>
  <c r="D18" i="9"/>
  <c r="E107" i="8" l="1"/>
  <c r="E88" i="8"/>
  <c r="E72" i="8"/>
  <c r="E79" i="8" s="1"/>
  <c r="E66" i="8"/>
  <c r="E60" i="8"/>
  <c r="D29" i="8"/>
  <c r="D19" i="8"/>
  <c r="D18" i="8"/>
  <c r="D17" i="8"/>
  <c r="D16" i="8"/>
  <c r="C14" i="8"/>
  <c r="B14" i="8"/>
  <c r="C13" i="8"/>
  <c r="B13" i="8"/>
  <c r="D13" i="8" s="1"/>
  <c r="E96" i="9" l="1"/>
  <c r="D14" i="8"/>
  <c r="E36" i="8"/>
  <c r="E98" i="8" s="1"/>
  <c r="B13" i="7" l="1"/>
  <c r="D29" i="7"/>
  <c r="E109" i="7"/>
  <c r="E92" i="7"/>
  <c r="H88" i="7"/>
  <c r="E88" i="7" s="1"/>
  <c r="H82" i="7"/>
  <c r="H81" i="7"/>
  <c r="E72" i="7"/>
  <c r="E79" i="7" s="1"/>
  <c r="E66" i="7"/>
  <c r="E60" i="7"/>
  <c r="E15" i="7"/>
  <c r="C14" i="7"/>
  <c r="B14" i="7"/>
  <c r="C13" i="7"/>
  <c r="I6" i="7"/>
  <c r="E66" i="5"/>
  <c r="E60" i="5"/>
  <c r="D14" i="7" l="1"/>
  <c r="E36" i="7"/>
  <c r="E98" i="7" s="1"/>
  <c r="D13" i="7"/>
  <c r="I6" i="5"/>
  <c r="C14" i="5" l="1"/>
  <c r="C13" i="5"/>
  <c r="D29" i="5" l="1"/>
  <c r="B14" i="5" l="1"/>
  <c r="B13" i="5" l="1"/>
  <c r="E109" i="6" l="1"/>
  <c r="H90" i="6"/>
  <c r="H84" i="6"/>
  <c r="H83" i="6"/>
  <c r="D31" i="6"/>
  <c r="D19" i="6"/>
  <c r="D18" i="6"/>
  <c r="D17" i="6"/>
  <c r="L16" i="6"/>
  <c r="D16" i="6"/>
  <c r="E15" i="6"/>
  <c r="C14" i="6"/>
  <c r="B14" i="6"/>
  <c r="D14" i="6" s="1"/>
  <c r="C13" i="6"/>
  <c r="B13" i="6"/>
  <c r="E38" i="6" s="1"/>
  <c r="E100" i="6" s="1"/>
  <c r="D13" i="6" l="1"/>
  <c r="H81" i="5" l="1"/>
  <c r="H82" i="5" l="1"/>
  <c r="H88" i="5" l="1"/>
  <c r="E88" i="5" s="1"/>
  <c r="E92" i="5"/>
  <c r="E72" i="5"/>
  <c r="E79" i="5" s="1"/>
  <c r="E107" i="5" l="1"/>
  <c r="E36" i="5"/>
  <c r="E98" i="5" s="1"/>
  <c r="E15" i="5"/>
  <c r="D14" i="5"/>
  <c r="B13" i="1"/>
  <c r="C13" i="1"/>
  <c r="D13" i="5" l="1"/>
  <c r="E91" i="1" l="1"/>
  <c r="D28" i="1" l="1"/>
  <c r="E13" i="1" l="1"/>
  <c r="E14" i="1"/>
  <c r="E83" i="1" l="1"/>
  <c r="E81" i="1"/>
  <c r="E77" i="1"/>
  <c r="E70" i="1"/>
  <c r="E12" i="1" l="1"/>
  <c r="C12" i="1" l="1"/>
  <c r="E96" i="1" s="1"/>
  <c r="B12" i="1"/>
  <c r="E85" i="1" l="1"/>
  <c r="A5" i="4" l="1"/>
  <c r="G5" i="4" s="1"/>
  <c r="A4" i="4"/>
  <c r="G4" i="4" s="1"/>
  <c r="E15" i="4"/>
  <c r="A15" i="4"/>
  <c r="D15" i="4" s="1"/>
  <c r="E14" i="4"/>
  <c r="A14" i="4"/>
  <c r="G14" i="4" s="1"/>
  <c r="E13" i="4"/>
  <c r="A13" i="4"/>
  <c r="D13" i="4" s="1"/>
  <c r="E12" i="4"/>
  <c r="A12" i="4"/>
  <c r="D12" i="4" s="1"/>
  <c r="E11" i="4"/>
  <c r="A11" i="4"/>
  <c r="G11" i="4" s="1"/>
  <c r="E10" i="4"/>
  <c r="A10" i="4"/>
  <c r="D10" i="4" s="1"/>
  <c r="E9" i="4"/>
  <c r="A9" i="4"/>
  <c r="G9" i="4" s="1"/>
  <c r="E8" i="4"/>
  <c r="A8" i="4"/>
  <c r="G8" i="4" s="1"/>
  <c r="E7" i="4"/>
  <c r="A7" i="4"/>
  <c r="D7" i="4" s="1"/>
  <c r="E6" i="4"/>
  <c r="A6" i="4"/>
  <c r="D6" i="4" s="1"/>
  <c r="E5" i="4"/>
  <c r="E4" i="4"/>
  <c r="D4" i="4"/>
  <c r="G7" i="4" l="1"/>
  <c r="G10" i="4"/>
  <c r="G13" i="4"/>
  <c r="G6" i="4"/>
  <c r="G15" i="4"/>
  <c r="D9" i="4"/>
  <c r="G12" i="4"/>
  <c r="E16" i="4"/>
  <c r="D5" i="4"/>
  <c r="D8" i="4"/>
  <c r="D11" i="4"/>
  <c r="D14" i="4"/>
  <c r="D16" i="4" l="1"/>
  <c r="E106" i="1"/>
  <c r="E88" i="1" l="1"/>
  <c r="E34" i="3"/>
  <c r="E64" i="1"/>
  <c r="E58" i="1"/>
  <c r="E34" i="1" l="1"/>
  <c r="E97" i="1" s="1"/>
  <c r="D16" i="1"/>
  <c r="E16" i="1" s="1"/>
  <c r="D17" i="1"/>
  <c r="E17" i="1" s="1"/>
  <c r="D18" i="1"/>
  <c r="E18" i="1" s="1"/>
  <c r="D15" i="1"/>
  <c r="E15" i="1" s="1"/>
  <c r="E70" i="2" l="1"/>
  <c r="F18" i="3" l="1"/>
  <c r="C4" i="3"/>
  <c r="C5" i="3"/>
  <c r="C6" i="3"/>
  <c r="C7" i="3"/>
  <c r="C8" i="3"/>
  <c r="C9" i="3"/>
  <c r="C10" i="3"/>
  <c r="C11" i="3"/>
  <c r="C12" i="3"/>
  <c r="C13" i="3"/>
  <c r="C14" i="3"/>
  <c r="C3" i="3"/>
  <c r="C15" i="3" l="1"/>
  <c r="D13" i="1"/>
  <c r="D1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Студнева Екатерина Викторовна</author>
  </authors>
  <commentList>
    <comment ref="F14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04"/>
          </rPr>
          <t>Студнева Екатерина Викторовна:</t>
        </r>
        <r>
          <rPr>
            <sz val="9"/>
            <color indexed="81"/>
            <rFont val="Tahoma"/>
            <family val="2"/>
            <charset val="204"/>
          </rPr>
          <t xml:space="preserve">
жил+неж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Студнева Екатерина Викторовна</author>
  </authors>
  <commentList>
    <comment ref="F14" authorId="0" shapeId="0" xr:uid="{00000000-0006-0000-0600-000001000000}">
      <text>
        <r>
          <rPr>
            <b/>
            <sz val="9"/>
            <color indexed="81"/>
            <rFont val="Tahoma"/>
            <family val="2"/>
            <charset val="204"/>
          </rPr>
          <t>Студнева Екатерина Викторовна:</t>
        </r>
        <r>
          <rPr>
            <sz val="9"/>
            <color indexed="81"/>
            <rFont val="Tahoma"/>
            <family val="2"/>
            <charset val="204"/>
          </rPr>
          <t xml:space="preserve">
жил+неж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F14" authorId="0" shapeId="0" xr:uid="{00000000-0006-0000-0700-000001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жил+неж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Лапушкина Светлана Геннадьевна</author>
    <author>Автор</author>
  </authors>
  <commentList>
    <comment ref="B13" authorId="0" shapeId="0" xr:uid="{00000000-0006-0000-0800-000001000000}">
      <text>
        <r>
          <rPr>
            <b/>
            <sz val="9"/>
            <color indexed="81"/>
            <rFont val="Tahoma"/>
            <charset val="1"/>
          </rPr>
          <t>Лапушкина Светлана Геннадьевна:</t>
        </r>
        <r>
          <rPr>
            <sz val="9"/>
            <color indexed="81"/>
            <rFont val="Tahoma"/>
            <charset val="1"/>
          </rPr>
          <t xml:space="preserve">
Начислено по ЖП+НП (содержание+управление)</t>
        </r>
      </text>
    </comment>
    <comment ref="C13" authorId="0" shapeId="0" xr:uid="{00000000-0006-0000-0800-000002000000}">
      <text>
        <r>
          <rPr>
            <b/>
            <sz val="9"/>
            <color indexed="81"/>
            <rFont val="Tahoma"/>
            <charset val="1"/>
          </rPr>
          <t>Лапушкина Светлана Геннадьевна:</t>
        </r>
        <r>
          <rPr>
            <sz val="9"/>
            <color indexed="81"/>
            <rFont val="Tahoma"/>
            <charset val="1"/>
          </rPr>
          <t xml:space="preserve">
Оплачено ЖП+НП (Содержание+управление)</t>
        </r>
      </text>
    </comment>
    <comment ref="B14" authorId="0" shapeId="0" xr:uid="{00000000-0006-0000-0800-000003000000}">
      <text>
        <r>
          <rPr>
            <b/>
            <sz val="9"/>
            <color indexed="81"/>
            <rFont val="Tahoma"/>
            <charset val="1"/>
          </rPr>
          <t>Лапушкина Светлана Геннадьевна:</t>
        </r>
        <r>
          <rPr>
            <sz val="9"/>
            <color indexed="81"/>
            <rFont val="Tahoma"/>
            <charset val="1"/>
          </rPr>
          <t xml:space="preserve">
ЖП+НП</t>
        </r>
      </text>
    </comment>
    <comment ref="C14" authorId="0" shapeId="0" xr:uid="{00000000-0006-0000-0800-000004000000}">
      <text>
        <r>
          <rPr>
            <b/>
            <sz val="9"/>
            <color indexed="81"/>
            <rFont val="Tahoma"/>
            <charset val="1"/>
          </rPr>
          <t>Лапушкина Светлана Геннадьевна:</t>
        </r>
        <r>
          <rPr>
            <sz val="9"/>
            <color indexed="81"/>
            <rFont val="Tahoma"/>
            <charset val="1"/>
          </rPr>
          <t xml:space="preserve">
ЖП+НП</t>
        </r>
      </text>
    </comment>
    <comment ref="F14" authorId="1" shapeId="0" xr:uid="{00000000-0006-0000-0800-000005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жил+неж</t>
        </r>
      </text>
    </comment>
  </commentList>
</comments>
</file>

<file path=xl/sharedStrings.xml><?xml version="1.0" encoding="utf-8"?>
<sst xmlns="http://schemas.openxmlformats.org/spreadsheetml/2006/main" count="1201" uniqueCount="264">
  <si>
    <t>Год постройки:   1982</t>
  </si>
  <si>
    <t>Общая площадь МКД:   10 967,1 кв.м</t>
  </si>
  <si>
    <t>Категория:   2</t>
  </si>
  <si>
    <t>Размер платы за содержание и ремонт жилья установлен в соответствии с протоколом общего собрания собственников от 14.06.2012г. №2</t>
  </si>
  <si>
    <t>Размер платы за коммунальные услуги (ГВС, ХВС, отопление, водоотведение) установлен согласно тарифов РСТ</t>
  </si>
  <si>
    <t>Жилищно-коммунальные услуги</t>
  </si>
  <si>
    <t>Содержание МКД</t>
  </si>
  <si>
    <t>Текущий ремонт</t>
  </si>
  <si>
    <t>Капитальный ремонт</t>
  </si>
  <si>
    <t>Отопление</t>
  </si>
  <si>
    <t>Горячее водоснабжение</t>
  </si>
  <si>
    <t>Холодное водоснабжение</t>
  </si>
  <si>
    <t>Водоотведение</t>
  </si>
  <si>
    <t>наименование договора</t>
  </si>
  <si>
    <t>дата заключения</t>
  </si>
  <si>
    <t>сумма договора</t>
  </si>
  <si>
    <t>сумма оплаты, руб.</t>
  </si>
  <si>
    <t>организация</t>
  </si>
  <si>
    <t>Часть 2</t>
  </si>
  <si>
    <t>Часть 1</t>
  </si>
  <si>
    <t>-</t>
  </si>
  <si>
    <t>Дополнительный осмотр элементов и территории после проведения текущего и капитального ремонта, устранения аварий, по заявлениям Собственников (нанимателей), контролирующих органов</t>
  </si>
  <si>
    <t>Кровля</t>
  </si>
  <si>
    <t>Фасады</t>
  </si>
  <si>
    <t>Холодное и горячее водоснабжение, канализация, отопление в местах общего пользования</t>
  </si>
  <si>
    <t xml:space="preserve">Электрооборудование </t>
  </si>
  <si>
    <t>Полтавский ООО</t>
  </si>
  <si>
    <t>Территория ООО</t>
  </si>
  <si>
    <t>Окраска элементов благоустройства</t>
  </si>
  <si>
    <t>Покос травы</t>
  </si>
  <si>
    <t xml:space="preserve">Снос сухих, аварийных, потерявших вид больных деревьев </t>
  </si>
  <si>
    <t>Восстановление условий жизнеобеспечения и безопасности граждан за исключением капитального ремонта</t>
  </si>
  <si>
    <t>Нагорная аварийная служба ООО</t>
  </si>
  <si>
    <t>Прием заявок и устранение аварийных ситуаций</t>
  </si>
  <si>
    <t>Расходы по управлению многоквартирным домом</t>
  </si>
  <si>
    <t>Замена автоматов, переключателей пакетных, устройств защитного отключения, выключателей и отдельных участков электропроводки</t>
  </si>
  <si>
    <t>Замена светильников (люминесцентных, полугерметичных для ламп накаливания</t>
  </si>
  <si>
    <t>Ремонт полугерметичной осветительной арматуры</t>
  </si>
  <si>
    <t>Герметизация вводов в подвальные помещения и технические подполья</t>
  </si>
  <si>
    <t>Устранение протечек, утечек, срывов гидравлических затворов, санитарных приборов и негерметичности стыковых соединений в системах канализации</t>
  </si>
  <si>
    <t>Влажное подметание лестничных площадок и маршей</t>
  </si>
  <si>
    <t>Дератизация и дезинсекция</t>
  </si>
  <si>
    <t>Гиперион ООО</t>
  </si>
  <si>
    <t xml:space="preserve">Мытье лестничных площадок и маршей </t>
  </si>
  <si>
    <t>Мытье пола кабины лифта</t>
  </si>
  <si>
    <t>Очистка металлической решетки и приямка</t>
  </si>
  <si>
    <t>Очистка приямка</t>
  </si>
  <si>
    <t>Подметание мест перед загрузочными камерами мусоропроводов</t>
  </si>
  <si>
    <t xml:space="preserve">Уборка площадки перед входом в подъезд </t>
  </si>
  <si>
    <t>Дезинфекция мусоросборников</t>
  </si>
  <si>
    <t>Очистка и дезинфекция всех элементов ствола мусоропровода</t>
  </si>
  <si>
    <t>Уборка мусороприемных камер</t>
  </si>
  <si>
    <t>Удаление мусора из мусороприемных камер</t>
  </si>
  <si>
    <t>Устранение засора ствола мусоропроводов</t>
  </si>
  <si>
    <t>Мелкий ремонт инженерного оборудования</t>
  </si>
  <si>
    <t>Обслуживание лифтового оборудования</t>
  </si>
  <si>
    <t>Приволжская лифтовая компания ООО</t>
  </si>
  <si>
    <t>Промывка и опрессовка системы центрального отопления</t>
  </si>
  <si>
    <t>Регулировка и наладка систем центрального отопления</t>
  </si>
  <si>
    <t>Техническое освидетельствование лифтов, электро-измерительные работы</t>
  </si>
  <si>
    <t>Восстановление тепловой изоляции на трубопроводах, расширительных баках, регулирующей арматуре</t>
  </si>
  <si>
    <t>Консервация системы отопления (при наличии системы отопления)</t>
  </si>
  <si>
    <t>Мелкий ремонт частей кровель: герметизация гребней, свищей в случае протечек</t>
  </si>
  <si>
    <t>Очистка кровель от посторонних предметов и мусора</t>
  </si>
  <si>
    <t>Переключение внутреннего водостока на зимний режим работы</t>
  </si>
  <si>
    <t>Переключение внутреннего водостока на летний режим работы</t>
  </si>
  <si>
    <t>Приведение в порядок чердачных и подвальных помещений за исключением ремонта</t>
  </si>
  <si>
    <t>Приведение помещений подвалов, техподполий, технических коридоров в соответствие с требованиями Правил безопасности в газовом хозяйстве (при наличии проложенных газопроводов), за исключением текущего и капитального ремонта; ограждение приямков в подвалах,</t>
  </si>
  <si>
    <t>Промывка, гидравлическое испытание и устранение незначительных неисправностей системы отопления</t>
  </si>
  <si>
    <t>Укрепление водосточных труб, колен, воронок</t>
  </si>
  <si>
    <t>Ликвидация скользкости</t>
  </si>
  <si>
    <t>Подметание земельного участка</t>
  </si>
  <si>
    <t>Сдвижка и подметание снега</t>
  </si>
  <si>
    <t>Уборка мелкого мусора</t>
  </si>
  <si>
    <t>Уборка мусора на контейнерных площадках</t>
  </si>
  <si>
    <t>Ремонт светильников люминесцентных с заменой стартеров и ламп</t>
  </si>
  <si>
    <t>статья расходов</t>
  </si>
  <si>
    <t>наименование работ</t>
  </si>
  <si>
    <t>сумма, руб.</t>
  </si>
  <si>
    <t>РА Мост ООО</t>
  </si>
  <si>
    <t>№253/ОНРИ</t>
  </si>
  <si>
    <t>№197-ОНРИ об использовании общего им-ва собственников помещений МКД для крепления и эксп-ции телекоммуникационного оборудования</t>
  </si>
  <si>
    <t>Начислено, руб.</t>
  </si>
  <si>
    <t>Оплачено, руб.</t>
  </si>
  <si>
    <t>Задолженность по дому, руб.</t>
  </si>
  <si>
    <t>Содержание жилья</t>
  </si>
  <si>
    <t>Генеральный директор</t>
  </si>
  <si>
    <t>ОАО "ДК Советского района"</t>
  </si>
  <si>
    <t>Уборка мусора на детских площадках</t>
  </si>
  <si>
    <t>Сумма</t>
  </si>
  <si>
    <t>2.1 Осмотр общего имущества, обеспечивающий своевременное выявление несоответствия состояния общего имущества требованиям законодательства РФ, а также угрозы безопасности жизни и здоровья граждан / Освещение помещений общего пользования и наружного освещения / Обеспечение установленных законодательством РФ температуры и влажности в помещениях общего пользования / Обеспечение готовности инженерных коммуникаций, приборов учета и другого оборудования, входящих в состав общего имущества, для предоставления коммунальных услуг (подачи коммунальных ресурсов) / Подготовка многоквартирного дома к сезонной эксплуатации</t>
  </si>
  <si>
    <t>2.2 Санитарное содержание помещений общего пользования</t>
  </si>
  <si>
    <t>2.6 Санитарное содержание помещений общего пользования</t>
  </si>
  <si>
    <t>2.4 Уборка придомовой территории</t>
  </si>
  <si>
    <t>2.5 Содержание и уход за элементами озеленения и благоустройства, а также иными предназначенными для обслуживания, эксплуатации и благоустройства многоквартирного дома объектами, расположенными на земельном участке, входящем в состав общего имущества</t>
  </si>
  <si>
    <t xml:space="preserve">2.7 Сбор и вывоз твердых бытовых отходов, крупногабаритного мусора (КГМ) </t>
  </si>
  <si>
    <t>2.8 Осмотр общего имущества, обеспечивающий своевременное выявление несоответствия состояния общего имущества требованиям законодательства РФ, а также угрозы безопасности жизни и здоровья граждан</t>
  </si>
  <si>
    <t>Вентиляционные каналы и шахты</t>
  </si>
  <si>
    <t>Сити-сервис ООО, Спецсервис ООО</t>
  </si>
  <si>
    <t>2.9 Обеспечение готовности инженерных коммуникаций, приборов учета и другого оборудования, входящих в состав общего имущества, для предоставления коммунальных услуг (подачи коммунальных ресурсов)</t>
  </si>
  <si>
    <t>2.10 Аварийно-диспетчерское обслуживание</t>
  </si>
  <si>
    <t>2.11 Управление многоквартирным домом</t>
  </si>
  <si>
    <t>Домоуправляющая компания Советского района ОАО</t>
  </si>
  <si>
    <t>Организация</t>
  </si>
  <si>
    <t>Статья / Наименование работ</t>
  </si>
  <si>
    <t>Вспомогательные помещения здания (лестничные клетки, чердаки, подвалы, технические подполья) с проверкой оборудования и коммуникаций, находящихся в них</t>
  </si>
  <si>
    <t>НАС</t>
  </si>
  <si>
    <t>янв</t>
  </si>
  <si>
    <t>фев</t>
  </si>
  <si>
    <t>мар</t>
  </si>
  <si>
    <t>апр</t>
  </si>
  <si>
    <t>май</t>
  </si>
  <si>
    <t>июн</t>
  </si>
  <si>
    <t>июл</t>
  </si>
  <si>
    <t>авг</t>
  </si>
  <si>
    <t>сен</t>
  </si>
  <si>
    <t>окт</t>
  </si>
  <si>
    <t>ноя</t>
  </si>
  <si>
    <t>дек</t>
  </si>
  <si>
    <t>ВСЕГО</t>
  </si>
  <si>
    <t>ИТОГО / раз</t>
  </si>
  <si>
    <t>1,12+1,78</t>
  </si>
  <si>
    <t>ИТОГО:</t>
  </si>
  <si>
    <t>НЦТД ООО</t>
  </si>
  <si>
    <t>Крона ООО</t>
  </si>
  <si>
    <t>2.3 Обслуживание мусоропроводов</t>
  </si>
  <si>
    <t>Вывоз КГМ, вывоз твердых бытовых отходов</t>
  </si>
  <si>
    <t>ЭП-2 ООО, РЭП-2 ООО</t>
  </si>
  <si>
    <t>Центр-СБК ООО</t>
  </si>
  <si>
    <t>2.12 Информационно-расчетное обслуживание</t>
  </si>
  <si>
    <t xml:space="preserve">на что направлены </t>
  </si>
  <si>
    <t>Вспомогательные помещения здания (лестничные клетки, чердаки, подвалы) с проверкой оборудования и коммуникаций, находящихся в них</t>
  </si>
  <si>
    <t>Замена светильников (ламп накаливания)</t>
  </si>
  <si>
    <t xml:space="preserve">Замена автоматов, переключателей пакетных, устройств защитного отключения, выключателей </t>
  </si>
  <si>
    <t>Спецсервис ООО</t>
  </si>
  <si>
    <t>Абонентское обслуживание внутридомового газового оборудования и внутридомовых газопроводов</t>
  </si>
  <si>
    <t>Общая плошадь жилых помещений:   6 643,6 кв.м</t>
  </si>
  <si>
    <t>Территория по актам</t>
  </si>
  <si>
    <t>Гиперион по актам</t>
  </si>
  <si>
    <t>Мобильные Телесистемы ПАО</t>
  </si>
  <si>
    <t>РЭО Высоковский ООО</t>
  </si>
  <si>
    <t>Газпром Газораспределение ПАО</t>
  </si>
  <si>
    <t>месяц</t>
  </si>
  <si>
    <t>содержание+управление</t>
  </si>
  <si>
    <t>ТР</t>
  </si>
  <si>
    <t>13,63+1,36</t>
  </si>
  <si>
    <t>2015 год</t>
  </si>
  <si>
    <t>Белинка НН ООО</t>
  </si>
  <si>
    <t xml:space="preserve">№179 / ОНРИ </t>
  </si>
  <si>
    <t>Лифтборд-НН2 ООО</t>
  </si>
  <si>
    <t>Е.В. Сазанов</t>
  </si>
  <si>
    <t>Гиперион ООО,          Форест МН ООО</t>
  </si>
  <si>
    <t>ЛифтТехРемонт ООО, Региональная лифтовая компания ООО</t>
  </si>
  <si>
    <t>Подъезды</t>
  </si>
  <si>
    <t>Канализация</t>
  </si>
  <si>
    <t>Центральное отопление</t>
  </si>
  <si>
    <t>Подвал</t>
  </si>
  <si>
    <t xml:space="preserve">Декоративный ремонт подъездов -- </t>
  </si>
  <si>
    <t xml:space="preserve">Ремонт стояка водоотведения -- </t>
  </si>
  <si>
    <t xml:space="preserve">Ремонт ЦО -- </t>
  </si>
  <si>
    <t xml:space="preserve">Ремонт системы ц/о -- </t>
  </si>
  <si>
    <t xml:space="preserve">Ремонт входа в подвал -- </t>
  </si>
  <si>
    <t>Корниловский ООО</t>
  </si>
  <si>
    <t>№30/17 об использовании общего им-ва собственников помещений МКД для крепления и эксп-ции телекоммуникационного оборудования</t>
  </si>
  <si>
    <t>№606/ОНРИ об использовании общего им-ва собственников помещений МКД для крепления и эксп-ции телекоммуникационного оборудования</t>
  </si>
  <si>
    <t>ВымпелКом ПАО</t>
  </si>
  <si>
    <t>КА Дарвин ООО</t>
  </si>
  <si>
    <t>Отчет о выполнении  АО  ''ДК Советского района'' договора управления                                                                         многоквартирным домом по адресу: ул. Генкиной, д. 100</t>
  </si>
  <si>
    <t>за период    01.01.2018  по   31.12.2018</t>
  </si>
  <si>
    <t>за 2018 год</t>
  </si>
  <si>
    <t>По состоянию на 01.01.2019г. с учетом прошлых лет</t>
  </si>
  <si>
    <t>Остаток средств на 01.01.2019г.</t>
  </si>
  <si>
    <t>Поступления по договорам об использовании объектов общего имущества за 2018 год</t>
  </si>
  <si>
    <t>сод+упр ЖП+НП</t>
  </si>
  <si>
    <t>тр ЖП+НП</t>
  </si>
  <si>
    <t>Белинка НН ООО    Санэксперт ООО</t>
  </si>
  <si>
    <t>Форест МН ООО    Куликов Е.В. ИП</t>
  </si>
  <si>
    <t>Спецсервис ООО    Чистый город ООО</t>
  </si>
  <si>
    <t>Газпром Газораспределение ПАО    Ивгазмонтаж ООО</t>
  </si>
  <si>
    <t>ДК Советского района АО</t>
  </si>
  <si>
    <t>АО "ДК Советского района"</t>
  </si>
  <si>
    <t>Исполнительный директор</t>
  </si>
  <si>
    <t xml:space="preserve">Ремонт пола -- </t>
  </si>
  <si>
    <t xml:space="preserve">Ремонт системы ЦО -- </t>
  </si>
  <si>
    <t>РегионЖилСтрой ООО</t>
  </si>
  <si>
    <t xml:space="preserve">№606/ОНРИ об использовании общего им-ва </t>
  </si>
  <si>
    <t xml:space="preserve">№615 / ОНРИ </t>
  </si>
  <si>
    <t xml:space="preserve">№672/ОНРИ об использовании общего им-ва </t>
  </si>
  <si>
    <t>ООО ИнтерМедиа Менеджмент</t>
  </si>
  <si>
    <t xml:space="preserve">№692/ОНРИ об использовании общего им-ва </t>
  </si>
  <si>
    <t xml:space="preserve">№690/ОНРИ об использовании общего им-ва </t>
  </si>
  <si>
    <t xml:space="preserve">№691/ОНРИ об использовании общего им-ва </t>
  </si>
  <si>
    <t>НЦТД ООО   ЛМСН ООО</t>
  </si>
  <si>
    <t>Содержание и ремонт контейнерной площадки</t>
  </si>
  <si>
    <t>по договору</t>
  </si>
  <si>
    <t>по кальке</t>
  </si>
  <si>
    <t>4,38 с м2</t>
  </si>
  <si>
    <t>по факту</t>
  </si>
  <si>
    <t>факт</t>
  </si>
  <si>
    <t>Белинка НН ООО    Санэксперт ООО    Форест МН ООО</t>
  </si>
  <si>
    <t>Отчет о выполнении  АО  ''ДК Советского района'' договора управления                                                                                                      многоквартирным домом по адресу: ул. Генкиной, д. 100</t>
  </si>
  <si>
    <t>Ремонт системы ХВС--</t>
  </si>
  <si>
    <t>Диагностирование лифтового оборудования</t>
  </si>
  <si>
    <t xml:space="preserve">Ремонт лифта -- </t>
  </si>
  <si>
    <t>ЛифтТехРемонт ООО</t>
  </si>
  <si>
    <t>Прочие --</t>
  </si>
  <si>
    <t>КПУ СЕРВИС-НН ООО</t>
  </si>
  <si>
    <t>за период    01.01.2019  по   31.12.2019</t>
  </si>
  <si>
    <t>Общая плошадь жилых помещений:   6 643,6 кв.м,     нежилых помещений:    924,2 кв.м.</t>
  </si>
  <si>
    <t>за 2019 год</t>
  </si>
  <si>
    <t>По состоянию на 01.01.2020г. с учетом прошлых лет</t>
  </si>
  <si>
    <t>Остаток средств на 01.01.2020г.</t>
  </si>
  <si>
    <t>Санэксперт ООО</t>
  </si>
  <si>
    <t>Санэксперт ООО    Форест МН ООО</t>
  </si>
  <si>
    <t>Ивгазмонтаж ООО</t>
  </si>
  <si>
    <t>Нагорная аварийная служба ООО,      Заречная аварийная служба ООО</t>
  </si>
  <si>
    <t>ЛМСН ООО</t>
  </si>
  <si>
    <t>в месяц</t>
  </si>
  <si>
    <t>нач.за сод.</t>
  </si>
  <si>
    <t>за период    01.01.2020  по   31.12.2020</t>
  </si>
  <si>
    <t xml:space="preserve">№14/2020 об использовании общего им-ва </t>
  </si>
  <si>
    <t xml:space="preserve">№15/2020 об использовании общего им-ва </t>
  </si>
  <si>
    <t>АО МД МЕДИА</t>
  </si>
  <si>
    <t>холодное вводоснабжение</t>
  </si>
  <si>
    <t>ремонт системы ХВС</t>
  </si>
  <si>
    <t>центральное отопление</t>
  </si>
  <si>
    <t>ремонт системы ЦО</t>
  </si>
  <si>
    <t xml:space="preserve">канализация </t>
  </si>
  <si>
    <t>ремонт системы ВО</t>
  </si>
  <si>
    <t>ООО РЭО Высоковский</t>
  </si>
  <si>
    <t>А.В. Лобастов</t>
  </si>
  <si>
    <t>Санэксперт ООО   
 Форест МН ООО</t>
  </si>
  <si>
    <t>Спецсервис ООО   
 Чистый город ООО</t>
  </si>
  <si>
    <t>Чистый город ООО</t>
  </si>
  <si>
    <t>за период    01.01.2021  по   31.12.2021</t>
  </si>
  <si>
    <t>за 2021 год</t>
  </si>
  <si>
    <t>По состоянию на 01.01.2022г. с учетом прошлых лет</t>
  </si>
  <si>
    <t>Остаток средств на 01.01.2022г.</t>
  </si>
  <si>
    <t>Поступления по договорам об использовании объектов общего имущества за 2021 год</t>
  </si>
  <si>
    <t>Пахтусов С.А. ИП     Форест МН ООО</t>
  </si>
  <si>
    <t>Форест МН ООО            Куликов В.Е. ИП</t>
  </si>
  <si>
    <t>СтройПожСервис ООО Ивгазмонтаж ООО</t>
  </si>
  <si>
    <t xml:space="preserve">ЛифтТехРемонт ООО </t>
  </si>
  <si>
    <t xml:space="preserve">Комфортис АО </t>
  </si>
  <si>
    <t>Комфортис ООО</t>
  </si>
  <si>
    <t xml:space="preserve">№14/2020об использовании общего им-ва </t>
  </si>
  <si>
    <t>АО МД Медиа</t>
  </si>
  <si>
    <t xml:space="preserve"> Ремонт лифтового оборудования и выполнение работ по продлению сроков эксплуатации</t>
  </si>
  <si>
    <t>Ремонт лифтового оборудования и выполнение работ по продлению сроков эксплуатации</t>
  </si>
  <si>
    <t>Мусоропроводы</t>
  </si>
  <si>
    <t>Стены и фасад</t>
  </si>
  <si>
    <t>Ремонт кровли</t>
  </si>
  <si>
    <t>Замена/ремонт двери на кровлю</t>
  </si>
  <si>
    <t>Ремонт системы водоотведения</t>
  </si>
  <si>
    <t>Гидропромывка</t>
  </si>
  <si>
    <t>Утепление наружных панелей (стен)</t>
  </si>
  <si>
    <t xml:space="preserve"> Ремонт системы ц/о </t>
  </si>
  <si>
    <t xml:space="preserve"> Замена клапана мусоропровода</t>
  </si>
  <si>
    <t>Замена кабельных линий</t>
  </si>
  <si>
    <t xml:space="preserve"> Восстановительный ремонт лифта </t>
  </si>
  <si>
    <t>ЦентрСтрой НН ООО</t>
  </si>
  <si>
    <t>РелайбСервис ООО</t>
  </si>
  <si>
    <t>Общая площадь МКД:   10 967,1 кв.м кв.м</t>
  </si>
  <si>
    <t>Санэксперт ООО
 АСГ ГРУПП ООО Пахтусов С.А. ИП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</si>
</sst>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2"/>
      <color theme="1"/>
      <name val="Calibri"/>
      <family val="2"/>
      <charset val="204"/>
    </font>
    <font>
      <sz val="12"/>
      <color theme="1"/>
      <name val="Calibri"/>
      <family val="2"/>
      <charset val="204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charset val="204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Calibri"/>
      <family val="2"/>
      <charset val="204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charset val="204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name val="Calibri"/>
      <family val="2"/>
    </font>
    <font>
      <sz val="11"/>
      <color theme="1"/>
      <name val="Calibri"/>
      <family val="2"/>
      <scheme val="minor"/>
    </font>
    <font>
      <sz val="12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3"/>
      </left>
      <right/>
      <top style="thin">
        <color indexed="64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 style="thin">
        <color indexed="64"/>
      </right>
      <top/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4"/>
      </bottom>
      <diagonal/>
    </border>
    <border>
      <left/>
      <right style="thin">
        <color indexed="64"/>
      </right>
      <top style="thin">
        <color indexed="63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4">
    <xf numFmtId="0" fontId="0" fillId="0" borderId="0" xfId="0"/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2" xfId="0" applyFill="1" applyBorder="1"/>
    <xf numFmtId="0" fontId="0" fillId="0" borderId="8" xfId="0" applyFill="1" applyBorder="1" applyAlignment="1">
      <alignment horizontal="right"/>
    </xf>
    <xf numFmtId="0" fontId="5" fillId="0" borderId="2" xfId="0" applyFont="1" applyBorder="1"/>
    <xf numFmtId="0" fontId="6" fillId="0" borderId="2" xfId="0" applyFont="1" applyBorder="1" applyAlignment="1">
      <alignment horizontal="center"/>
    </xf>
    <xf numFmtId="0" fontId="0" fillId="0" borderId="2" xfId="0" applyFill="1" applyBorder="1" applyAlignment="1">
      <alignment horizontal="right"/>
    </xf>
    <xf numFmtId="0" fontId="4" fillId="0" borderId="0" xfId="0" applyFont="1" applyFill="1"/>
    <xf numFmtId="4" fontId="9" fillId="0" borderId="6" xfId="0" applyNumberFormat="1" applyFont="1" applyFill="1" applyBorder="1" applyAlignment="1">
      <alignment horizontal="center" vertical="center"/>
    </xf>
    <xf numFmtId="4" fontId="9" fillId="0" borderId="2" xfId="0" applyNumberFormat="1" applyFont="1" applyFill="1" applyBorder="1" applyAlignment="1">
      <alignment horizontal="center" vertical="center"/>
    </xf>
    <xf numFmtId="0" fontId="4" fillId="0" borderId="24" xfId="0" applyNumberFormat="1" applyFont="1" applyFill="1" applyBorder="1" applyAlignment="1" applyProtection="1">
      <alignment vertical="center" wrapText="1"/>
    </xf>
    <xf numFmtId="0" fontId="4" fillId="0" borderId="27" xfId="0" applyNumberFormat="1" applyFont="1" applyFill="1" applyBorder="1" applyAlignment="1" applyProtection="1">
      <alignment vertical="center" wrapText="1"/>
    </xf>
    <xf numFmtId="4" fontId="4" fillId="0" borderId="2" xfId="0" applyNumberFormat="1" applyFont="1" applyFill="1" applyBorder="1" applyAlignment="1" applyProtection="1">
      <alignment horizontal="left" vertical="center" wrapText="1"/>
    </xf>
    <xf numFmtId="0" fontId="4" fillId="0" borderId="2" xfId="0" applyNumberFormat="1" applyFont="1" applyFill="1" applyBorder="1" applyAlignment="1" applyProtection="1">
      <alignment horizontal="left" wrapText="1"/>
    </xf>
    <xf numFmtId="4" fontId="4" fillId="0" borderId="1" xfId="0" applyNumberFormat="1" applyFont="1" applyFill="1" applyBorder="1" applyAlignment="1" applyProtection="1">
      <alignment horizontal="left" vertical="center" wrapText="1"/>
    </xf>
    <xf numFmtId="4" fontId="4" fillId="0" borderId="2" xfId="0" applyNumberFormat="1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wrapText="1"/>
    </xf>
    <xf numFmtId="0" fontId="4" fillId="0" borderId="2" xfId="0" applyNumberFormat="1" applyFont="1" applyFill="1" applyBorder="1" applyAlignment="1" applyProtection="1">
      <alignment horizontal="left" vertical="center" wrapText="1"/>
    </xf>
    <xf numFmtId="4" fontId="4" fillId="0" borderId="0" xfId="0" applyNumberFormat="1" applyFont="1" applyFill="1"/>
    <xf numFmtId="0" fontId="4" fillId="2" borderId="5" xfId="0" applyFont="1" applyFill="1" applyBorder="1"/>
    <xf numFmtId="0" fontId="4" fillId="2" borderId="6" xfId="0" applyFont="1" applyFill="1" applyBorder="1"/>
    <xf numFmtId="0" fontId="8" fillId="2" borderId="6" xfId="0" applyFont="1" applyFill="1" applyBorder="1" applyAlignment="1">
      <alignment horizontal="right" vertical="center" indent="2"/>
    </xf>
    <xf numFmtId="4" fontId="8" fillId="2" borderId="7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 indent="2"/>
    </xf>
    <xf numFmtId="4" fontId="8" fillId="0" borderId="0" xfId="0" applyNumberFormat="1" applyFont="1" applyFill="1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Border="1"/>
    <xf numFmtId="0" fontId="3" fillId="0" borderId="2" xfId="0" applyFont="1" applyBorder="1" applyAlignment="1">
      <alignment vertical="top" wrapText="1"/>
    </xf>
    <xf numFmtId="14" fontId="3" fillId="0" borderId="2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4" fontId="11" fillId="2" borderId="2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4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2" borderId="5" xfId="0" applyFont="1" applyFill="1" applyBorder="1"/>
    <xf numFmtId="0" fontId="8" fillId="2" borderId="6" xfId="0" applyFont="1" applyFill="1" applyBorder="1"/>
    <xf numFmtId="0" fontId="8" fillId="0" borderId="0" xfId="0" applyFont="1" applyFill="1" applyBorder="1"/>
    <xf numFmtId="0" fontId="7" fillId="2" borderId="2" xfId="0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 applyProtection="1">
      <alignment vertical="top" wrapText="1"/>
    </xf>
    <xf numFmtId="0" fontId="14" fillId="0" borderId="0" xfId="0" applyFont="1"/>
    <xf numFmtId="0" fontId="13" fillId="0" borderId="0" xfId="0" applyNumberFormat="1" applyFont="1" applyFill="1" applyBorder="1" applyAlignment="1" applyProtection="1">
      <alignment horizontal="right" vertical="top" wrapText="1"/>
    </xf>
    <xf numFmtId="0" fontId="13" fillId="0" borderId="0" xfId="0" applyNumberFormat="1" applyFont="1" applyFill="1" applyBorder="1" applyAlignment="1" applyProtection="1">
      <alignment horizontal="left" vertical="top" wrapText="1" indent="1"/>
    </xf>
    <xf numFmtId="0" fontId="13" fillId="0" borderId="0" xfId="0" applyNumberFormat="1" applyFont="1" applyFill="1" applyBorder="1" applyAlignment="1" applyProtection="1">
      <alignment horizontal="center" vertical="top" wrapText="1"/>
    </xf>
    <xf numFmtId="0" fontId="8" fillId="0" borderId="0" xfId="0" applyNumberFormat="1" applyFont="1" applyFill="1" applyBorder="1" applyAlignment="1" applyProtection="1">
      <alignment horizontal="center" vertical="top" wrapText="1"/>
    </xf>
    <xf numFmtId="4" fontId="3" fillId="0" borderId="2" xfId="0" applyNumberFormat="1" applyFont="1" applyBorder="1" applyAlignment="1">
      <alignment vertical="center"/>
    </xf>
    <xf numFmtId="4" fontId="3" fillId="0" borderId="2" xfId="0" applyNumberFormat="1" applyFont="1" applyBorder="1" applyAlignment="1">
      <alignment horizontal="center" vertical="center"/>
    </xf>
    <xf numFmtId="0" fontId="17" fillId="0" borderId="0" xfId="0" applyNumberFormat="1" applyFont="1" applyFill="1" applyBorder="1" applyAlignment="1" applyProtection="1">
      <alignment vertical="top" wrapText="1"/>
    </xf>
    <xf numFmtId="0" fontId="17" fillId="0" borderId="0" xfId="0" applyNumberFormat="1" applyFont="1" applyFill="1" applyBorder="1" applyAlignment="1" applyProtection="1">
      <alignment horizontal="right" vertical="top" wrapText="1"/>
    </xf>
    <xf numFmtId="0" fontId="18" fillId="0" borderId="0" xfId="0" applyFont="1"/>
    <xf numFmtId="0" fontId="18" fillId="0" borderId="0" xfId="0" applyFont="1" applyAlignment="1">
      <alignment horizontal="center"/>
    </xf>
    <xf numFmtId="0" fontId="7" fillId="2" borderId="6" xfId="0" applyFont="1" applyFill="1" applyBorder="1"/>
    <xf numFmtId="0" fontId="7" fillId="2" borderId="7" xfId="0" applyFont="1" applyFill="1" applyBorder="1" applyAlignment="1">
      <alignment horizontal="right" indent="2"/>
    </xf>
    <xf numFmtId="4" fontId="3" fillId="2" borderId="2" xfId="0" applyNumberFormat="1" applyFont="1" applyFill="1" applyBorder="1" applyAlignment="1">
      <alignment horizontal="right" vertical="center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4" fontId="8" fillId="0" borderId="2" xfId="0" applyNumberFormat="1" applyFont="1" applyFill="1" applyBorder="1" applyAlignment="1" applyProtection="1">
      <alignment horizontal="center" vertical="center" wrapText="1"/>
    </xf>
    <xf numFmtId="0" fontId="19" fillId="0" borderId="0" xfId="0" applyFont="1"/>
    <xf numFmtId="0" fontId="11" fillId="2" borderId="6" xfId="0" applyFont="1" applyFill="1" applyBorder="1" applyAlignment="1">
      <alignment horizontal="right" vertical="center" indent="2"/>
    </xf>
    <xf numFmtId="4" fontId="11" fillId="2" borderId="5" xfId="0" applyNumberFormat="1" applyFont="1" applyFill="1" applyBorder="1" applyAlignment="1">
      <alignment horizontal="center" vertical="center"/>
    </xf>
    <xf numFmtId="4" fontId="8" fillId="0" borderId="2" xfId="0" applyNumberFormat="1" applyFont="1" applyFill="1" applyBorder="1" applyAlignment="1">
      <alignment horizontal="center" vertical="center"/>
    </xf>
    <xf numFmtId="4" fontId="8" fillId="0" borderId="31" xfId="0" applyNumberFormat="1" applyFont="1" applyFill="1" applyBorder="1" applyAlignment="1" applyProtection="1">
      <alignment horizontal="right" vertical="center" wrapText="1"/>
    </xf>
    <xf numFmtId="4" fontId="12" fillId="2" borderId="2" xfId="0" applyNumberFormat="1" applyFont="1" applyFill="1" applyBorder="1" applyAlignment="1">
      <alignment horizontal="right"/>
    </xf>
    <xf numFmtId="4" fontId="8" fillId="0" borderId="2" xfId="0" applyNumberFormat="1" applyFont="1" applyFill="1" applyBorder="1" applyAlignment="1" applyProtection="1">
      <alignment horizontal="center" vertical="center" wrapText="1"/>
    </xf>
    <xf numFmtId="0" fontId="5" fillId="0" borderId="0" xfId="0" applyFont="1"/>
    <xf numFmtId="2" fontId="5" fillId="0" borderId="0" xfId="0" applyNumberFormat="1" applyFont="1" applyAlignment="1">
      <alignment wrapText="1"/>
    </xf>
    <xf numFmtId="2" fontId="5" fillId="0" borderId="5" xfId="0" applyNumberFormat="1" applyFont="1" applyBorder="1" applyAlignment="1">
      <alignment wrapText="1"/>
    </xf>
    <xf numFmtId="4" fontId="5" fillId="0" borderId="2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right"/>
    </xf>
    <xf numFmtId="4" fontId="5" fillId="0" borderId="2" xfId="0" applyNumberFormat="1" applyFont="1" applyBorder="1"/>
    <xf numFmtId="0" fontId="0" fillId="0" borderId="5" xfId="0" applyBorder="1" applyAlignment="1">
      <alignment horizontal="right"/>
    </xf>
    <xf numFmtId="4" fontId="20" fillId="0" borderId="2" xfId="0" applyNumberFormat="1" applyFont="1" applyBorder="1"/>
    <xf numFmtId="0" fontId="5" fillId="0" borderId="32" xfId="0" applyFont="1" applyFill="1" applyBorder="1" applyAlignment="1">
      <alignment horizontal="right"/>
    </xf>
    <xf numFmtId="4" fontId="0" fillId="0" borderId="0" xfId="0" applyNumberFormat="1"/>
    <xf numFmtId="4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4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33" xfId="0" applyNumberFormat="1" applyFont="1" applyFill="1" applyBorder="1" applyAlignment="1" applyProtection="1">
      <alignment horizontal="left" vertical="center" wrapText="1"/>
    </xf>
    <xf numFmtId="0" fontId="8" fillId="0" borderId="34" xfId="0" applyNumberFormat="1" applyFont="1" applyFill="1" applyBorder="1" applyAlignment="1" applyProtection="1">
      <alignment horizontal="left" vertical="center" wrapText="1"/>
    </xf>
    <xf numFmtId="0" fontId="8" fillId="0" borderId="29" xfId="0" applyNumberFormat="1" applyFont="1" applyFill="1" applyBorder="1" applyAlignment="1" applyProtection="1">
      <alignment vertical="center" wrapText="1"/>
    </xf>
    <xf numFmtId="0" fontId="8" fillId="0" borderId="30" xfId="0" applyNumberFormat="1" applyFont="1" applyFill="1" applyBorder="1" applyAlignment="1" applyProtection="1">
      <alignment vertical="center" wrapText="1"/>
    </xf>
    <xf numFmtId="0" fontId="8" fillId="0" borderId="35" xfId="0" applyNumberFormat="1" applyFont="1" applyFill="1" applyBorder="1" applyAlignment="1" applyProtection="1">
      <alignment vertical="center" wrapText="1"/>
    </xf>
    <xf numFmtId="0" fontId="8" fillId="0" borderId="36" xfId="0" applyNumberFormat="1" applyFont="1" applyFill="1" applyBorder="1" applyAlignment="1" applyProtection="1">
      <alignment vertical="center" wrapText="1"/>
    </xf>
    <xf numFmtId="0" fontId="8" fillId="0" borderId="29" xfId="0" applyNumberFormat="1" applyFont="1" applyFill="1" applyBorder="1" applyAlignment="1" applyProtection="1">
      <alignment vertical="center"/>
    </xf>
    <xf numFmtId="0" fontId="8" fillId="0" borderId="33" xfId="0" applyNumberFormat="1" applyFont="1" applyFill="1" applyBorder="1" applyAlignment="1" applyProtection="1">
      <alignment horizontal="left" vertical="center"/>
    </xf>
    <xf numFmtId="0" fontId="8" fillId="0" borderId="35" xfId="0" applyNumberFormat="1" applyFont="1" applyFill="1" applyBorder="1" applyAlignment="1" applyProtection="1">
      <alignment vertical="center"/>
    </xf>
    <xf numFmtId="0" fontId="8" fillId="0" borderId="31" xfId="0" applyNumberFormat="1" applyFont="1" applyFill="1" applyBorder="1" applyAlignment="1" applyProtection="1">
      <alignment horizontal="left" vertical="center" wrapText="1" inden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4" fontId="8" fillId="0" borderId="2" xfId="0" applyNumberFormat="1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4" borderId="0" xfId="0" applyFont="1" applyFill="1"/>
    <xf numFmtId="0" fontId="3" fillId="0" borderId="0" xfId="0" applyFont="1" applyBorder="1" applyAlignment="1">
      <alignment horizontal="center" vertical="center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4" fontId="8" fillId="0" borderId="2" xfId="0" applyNumberFormat="1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" fontId="8" fillId="4" borderId="2" xfId="0" applyNumberFormat="1" applyFont="1" applyFill="1" applyBorder="1" applyAlignment="1" applyProtection="1">
      <alignment horizontal="center" vertical="center" wrapText="1"/>
    </xf>
    <xf numFmtId="4" fontId="3" fillId="0" borderId="0" xfId="0" applyNumberFormat="1" applyFont="1"/>
    <xf numFmtId="0" fontId="3" fillId="0" borderId="0" xfId="0" applyFont="1" applyFill="1"/>
    <xf numFmtId="4" fontId="21" fillId="0" borderId="2" xfId="0" applyNumberFormat="1" applyFont="1" applyFill="1" applyBorder="1" applyAlignment="1">
      <alignment vertical="center"/>
    </xf>
    <xf numFmtId="4" fontId="3" fillId="0" borderId="2" xfId="0" applyNumberFormat="1" applyFont="1" applyFill="1" applyBorder="1" applyAlignment="1">
      <alignment vertical="center"/>
    </xf>
    <xf numFmtId="4" fontId="3" fillId="0" borderId="2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vertical="top" wrapText="1"/>
    </xf>
    <xf numFmtId="14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7" fillId="0" borderId="0" xfId="0" applyFont="1" applyFill="1"/>
    <xf numFmtId="4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4" fontId="8" fillId="0" borderId="2" xfId="0" applyNumberFormat="1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4" fontId="21" fillId="0" borderId="2" xfId="0" applyNumberFormat="1" applyFont="1" applyBorder="1" applyAlignment="1">
      <alignment vertical="center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right" vertical="center" indent="2"/>
    </xf>
    <xf numFmtId="4" fontId="8" fillId="0" borderId="0" xfId="0" applyNumberFormat="1" applyFont="1" applyAlignment="1">
      <alignment horizontal="center" vertical="center"/>
    </xf>
    <xf numFmtId="0" fontId="8" fillId="0" borderId="29" xfId="0" applyFont="1" applyBorder="1" applyAlignment="1">
      <alignment vertical="center" wrapText="1"/>
    </xf>
    <xf numFmtId="0" fontId="8" fillId="0" borderId="30" xfId="0" applyFont="1" applyBorder="1" applyAlignment="1">
      <alignment vertical="center" wrapText="1"/>
    </xf>
    <xf numFmtId="0" fontId="8" fillId="0" borderId="29" xfId="0" applyFont="1" applyBorder="1" applyAlignment="1">
      <alignment vertical="center"/>
    </xf>
    <xf numFmtId="4" fontId="8" fillId="0" borderId="31" xfId="0" applyNumberFormat="1" applyFont="1" applyBorder="1" applyAlignment="1">
      <alignment horizontal="right" vertical="center" wrapText="1"/>
    </xf>
    <xf numFmtId="0" fontId="8" fillId="0" borderId="31" xfId="0" applyFont="1" applyBorder="1" applyAlignment="1">
      <alignment horizontal="left" vertical="center" wrapText="1" indent="1"/>
    </xf>
    <xf numFmtId="0" fontId="8" fillId="0" borderId="34" xfId="0" applyFont="1" applyBorder="1" applyAlignment="1">
      <alignment horizontal="left" vertical="center" wrapText="1"/>
    </xf>
    <xf numFmtId="0" fontId="8" fillId="0" borderId="33" xfId="0" applyFont="1" applyBorder="1" applyAlignment="1">
      <alignment horizontal="left" vertical="center"/>
    </xf>
    <xf numFmtId="0" fontId="8" fillId="0" borderId="33" xfId="0" applyFont="1" applyBorder="1" applyAlignment="1">
      <alignment horizontal="left" vertical="center" wrapText="1"/>
    </xf>
    <xf numFmtId="0" fontId="8" fillId="0" borderId="36" xfId="0" applyFont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4" xfId="0" applyFont="1" applyFill="1" applyBorder="1"/>
    <xf numFmtId="0" fontId="7" fillId="2" borderId="10" xfId="0" applyFont="1" applyFill="1" applyBorder="1" applyAlignment="1">
      <alignment horizontal="right" indent="2"/>
    </xf>
    <xf numFmtId="4" fontId="12" fillId="2" borderId="3" xfId="0" applyNumberFormat="1" applyFont="1" applyFill="1" applyBorder="1" applyAlignment="1">
      <alignment horizontal="right"/>
    </xf>
    <xf numFmtId="0" fontId="26" fillId="0" borderId="2" xfId="0" applyNumberFormat="1" applyFont="1" applyFill="1" applyBorder="1" applyAlignment="1" applyProtection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left" vertical="center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11" fillId="0" borderId="2" xfId="0" applyNumberFormat="1" applyFont="1" applyFill="1" applyBorder="1" applyAlignment="1" applyProtection="1">
      <alignment horizontal="left" vertical="center" wrapText="1"/>
    </xf>
    <xf numFmtId="4" fontId="8" fillId="0" borderId="2" xfId="0" applyNumberFormat="1" applyFont="1" applyFill="1" applyBorder="1" applyAlignment="1" applyProtection="1">
      <alignment horizontal="center" vertical="center" wrapText="1"/>
    </xf>
    <xf numFmtId="0" fontId="17" fillId="0" borderId="0" xfId="0" applyNumberFormat="1" applyFont="1" applyFill="1" applyBorder="1" applyAlignment="1" applyProtection="1">
      <alignment horizontal="center" vertical="top" wrapText="1"/>
    </xf>
    <xf numFmtId="0" fontId="7" fillId="2" borderId="2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horizontal="left" vertical="center"/>
    </xf>
    <xf numFmtId="0" fontId="12" fillId="2" borderId="7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0" fontId="11" fillId="0" borderId="5" xfId="0" applyNumberFormat="1" applyFont="1" applyFill="1" applyBorder="1" applyAlignment="1" applyProtection="1">
      <alignment horizontal="left" vertical="center" wrapText="1"/>
    </xf>
    <xf numFmtId="0" fontId="11" fillId="0" borderId="6" xfId="0" applyNumberFormat="1" applyFont="1" applyFill="1" applyBorder="1" applyAlignment="1" applyProtection="1">
      <alignment horizontal="left" vertical="center" wrapText="1"/>
    </xf>
    <xf numFmtId="0" fontId="11" fillId="0" borderId="7" xfId="0" applyNumberFormat="1" applyFont="1" applyFill="1" applyBorder="1" applyAlignment="1" applyProtection="1">
      <alignment horizontal="left" vertical="center" wrapText="1"/>
    </xf>
    <xf numFmtId="0" fontId="8" fillId="0" borderId="5" xfId="0" applyNumberFormat="1" applyFont="1" applyFill="1" applyBorder="1" applyAlignment="1" applyProtection="1">
      <alignment horizontal="left" vertical="center" wrapText="1"/>
    </xf>
    <xf numFmtId="0" fontId="8" fillId="0" borderId="6" xfId="0" applyNumberFormat="1" applyFont="1" applyFill="1" applyBorder="1" applyAlignment="1" applyProtection="1">
      <alignment horizontal="left" vertical="center" wrapText="1"/>
    </xf>
    <xf numFmtId="0" fontId="8" fillId="0" borderId="7" xfId="0" applyNumberFormat="1" applyFont="1" applyFill="1" applyBorder="1" applyAlignment="1" applyProtection="1">
      <alignment horizontal="left" vertical="center" wrapText="1"/>
    </xf>
    <xf numFmtId="0" fontId="18" fillId="0" borderId="0" xfId="0" applyFont="1" applyAlignment="1">
      <alignment horizontal="center"/>
    </xf>
    <xf numFmtId="0" fontId="10" fillId="0" borderId="0" xfId="1" applyNumberFormat="1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top"/>
    </xf>
    <xf numFmtId="0" fontId="3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 vertical="top"/>
    </xf>
    <xf numFmtId="0" fontId="15" fillId="2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right" vertical="center" indent="2"/>
    </xf>
    <xf numFmtId="0" fontId="11" fillId="2" borderId="2" xfId="0" applyNumberFormat="1" applyFont="1" applyFill="1" applyBorder="1" applyAlignment="1" applyProtection="1">
      <alignment horizontal="center" vertical="top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8" xfId="0" applyNumberFormat="1" applyFont="1" applyFill="1" applyBorder="1" applyAlignment="1" applyProtection="1">
      <alignment horizontal="center" vertical="center" wrapText="1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/>
    </xf>
    <xf numFmtId="4" fontId="8" fillId="4" borderId="2" xfId="0" applyNumberFormat="1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left" vertical="center" wrapText="1"/>
    </xf>
    <xf numFmtId="4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12" fillId="0" borderId="2" xfId="0" applyNumberFormat="1" applyFont="1" applyFill="1" applyBorder="1" applyAlignment="1" applyProtection="1">
      <alignment horizontal="left" vertical="center" wrapText="1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4" fontId="8" fillId="2" borderId="5" xfId="0" applyNumberFormat="1" applyFont="1" applyFill="1" applyBorder="1" applyAlignment="1">
      <alignment horizontal="left" vertical="center"/>
    </xf>
    <xf numFmtId="4" fontId="8" fillId="2" borderId="7" xfId="0" applyNumberFormat="1" applyFont="1" applyFill="1" applyBorder="1" applyAlignment="1">
      <alignment horizontal="left" vertical="center"/>
    </xf>
    <xf numFmtId="0" fontId="8" fillId="3" borderId="5" xfId="0" applyFont="1" applyFill="1" applyBorder="1" applyAlignment="1">
      <alignment horizontal="left" vertical="center"/>
    </xf>
    <xf numFmtId="0" fontId="8" fillId="3" borderId="6" xfId="0" applyFont="1" applyFill="1" applyBorder="1" applyAlignment="1">
      <alignment horizontal="left" vertical="center"/>
    </xf>
    <xf numFmtId="0" fontId="8" fillId="3" borderId="7" xfId="0" applyFont="1" applyFill="1" applyBorder="1" applyAlignment="1">
      <alignment horizontal="left" vertical="center"/>
    </xf>
    <xf numFmtId="0" fontId="4" fillId="0" borderId="5" xfId="0" applyNumberFormat="1" applyFont="1" applyFill="1" applyBorder="1" applyAlignment="1" applyProtection="1">
      <alignment horizontal="left" vertical="center" wrapText="1"/>
    </xf>
    <xf numFmtId="0" fontId="4" fillId="0" borderId="6" xfId="0" applyNumberFormat="1" applyFont="1" applyFill="1" applyBorder="1" applyAlignment="1" applyProtection="1">
      <alignment horizontal="left" vertical="center" wrapText="1"/>
    </xf>
    <xf numFmtId="0" fontId="4" fillId="0" borderId="7" xfId="0" applyNumberFormat="1" applyFont="1" applyFill="1" applyBorder="1" applyAlignment="1" applyProtection="1">
      <alignment horizontal="left" vertical="center" wrapText="1"/>
    </xf>
    <xf numFmtId="4" fontId="4" fillId="0" borderId="1" xfId="0" applyNumberFormat="1" applyFont="1" applyFill="1" applyBorder="1" applyAlignment="1" applyProtection="1">
      <alignment horizontal="center" vertical="center" wrapText="1"/>
    </xf>
    <xf numFmtId="4" fontId="4" fillId="0" borderId="8" xfId="0" applyNumberFormat="1" applyFont="1" applyFill="1" applyBorder="1" applyAlignment="1" applyProtection="1">
      <alignment horizontal="center" vertical="center" wrapText="1"/>
    </xf>
    <xf numFmtId="4" fontId="4" fillId="0" borderId="28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4" fillId="0" borderId="8" xfId="0" applyNumberFormat="1" applyFont="1" applyFill="1" applyBorder="1" applyAlignment="1" applyProtection="1">
      <alignment horizontal="left" vertical="center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9" fillId="0" borderId="11" xfId="0" applyNumberFormat="1" applyFont="1" applyFill="1" applyBorder="1" applyAlignment="1" applyProtection="1">
      <alignment horizontal="left" vertical="center" wrapText="1"/>
    </xf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9" fillId="0" borderId="13" xfId="0" applyNumberFormat="1" applyFont="1" applyFill="1" applyBorder="1" applyAlignment="1" applyProtection="1">
      <alignment horizontal="left" vertical="center" wrapText="1"/>
    </xf>
    <xf numFmtId="4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left" vertical="center" wrapText="1"/>
    </xf>
    <xf numFmtId="0" fontId="9" fillId="0" borderId="16" xfId="0" applyNumberFormat="1" applyFont="1" applyFill="1" applyBorder="1" applyAlignment="1" applyProtection="1">
      <alignment horizontal="left" vertical="center" wrapText="1"/>
    </xf>
    <xf numFmtId="0" fontId="9" fillId="0" borderId="19" xfId="0" applyNumberFormat="1" applyFont="1" applyFill="1" applyBorder="1" applyAlignment="1" applyProtection="1">
      <alignment horizontal="left" vertical="center" wrapText="1"/>
    </xf>
    <xf numFmtId="0" fontId="4" fillId="0" borderId="20" xfId="0" applyNumberFormat="1" applyFont="1" applyFill="1" applyBorder="1" applyAlignment="1" applyProtection="1">
      <alignment horizontal="left" vertical="center" wrapText="1"/>
    </xf>
    <xf numFmtId="0" fontId="4" fillId="0" borderId="21" xfId="0" applyNumberFormat="1" applyFont="1" applyFill="1" applyBorder="1" applyAlignment="1" applyProtection="1">
      <alignment horizontal="left" vertical="center" wrapText="1"/>
    </xf>
    <xf numFmtId="0" fontId="4" fillId="0" borderId="22" xfId="0" applyNumberFormat="1" applyFont="1" applyFill="1" applyBorder="1" applyAlignment="1" applyProtection="1">
      <alignment horizontal="left" vertical="center" wrapText="1"/>
    </xf>
    <xf numFmtId="0" fontId="4" fillId="0" borderId="15" xfId="0" applyNumberFormat="1" applyFont="1" applyFill="1" applyBorder="1" applyAlignment="1" applyProtection="1">
      <alignment horizontal="left" vertical="center" wrapText="1"/>
    </xf>
    <xf numFmtId="0" fontId="4" fillId="0" borderId="17" xfId="0" applyNumberFormat="1" applyFont="1" applyFill="1" applyBorder="1" applyAlignment="1" applyProtection="1">
      <alignment horizontal="left" vertical="center" wrapText="1"/>
    </xf>
    <xf numFmtId="0" fontId="9" fillId="0" borderId="5" xfId="0" applyNumberFormat="1" applyFont="1" applyFill="1" applyBorder="1" applyAlignment="1" applyProtection="1">
      <alignment horizontal="center" vertical="top" wrapText="1"/>
    </xf>
    <xf numFmtId="0" fontId="9" fillId="0" borderId="6" xfId="0" applyNumberFormat="1" applyFont="1" applyFill="1" applyBorder="1" applyAlignment="1" applyProtection="1">
      <alignment horizontal="center" vertical="top" wrapText="1"/>
    </xf>
    <xf numFmtId="0" fontId="9" fillId="0" borderId="7" xfId="0" applyNumberFormat="1" applyFont="1" applyFill="1" applyBorder="1" applyAlignment="1" applyProtection="1">
      <alignment horizontal="center" vertical="top" wrapText="1"/>
    </xf>
    <xf numFmtId="0" fontId="4" fillId="0" borderId="23" xfId="0" applyNumberFormat="1" applyFont="1" applyFill="1" applyBorder="1" applyAlignment="1" applyProtection="1">
      <alignment horizontal="left" vertical="center" wrapText="1"/>
    </xf>
    <xf numFmtId="0" fontId="4" fillId="0" borderId="2" xfId="0" applyNumberFormat="1" applyFont="1" applyFill="1" applyBorder="1" applyAlignment="1" applyProtection="1">
      <alignment horizontal="left" vertical="center" wrapText="1"/>
    </xf>
    <xf numFmtId="0" fontId="4" fillId="0" borderId="14" xfId="0" applyNumberFormat="1" applyFont="1" applyFill="1" applyBorder="1" applyAlignment="1" applyProtection="1">
      <alignment horizontal="left" vertical="center" wrapText="1"/>
    </xf>
    <xf numFmtId="0" fontId="4" fillId="0" borderId="4" xfId="0" applyNumberFormat="1" applyFont="1" applyFill="1" applyBorder="1" applyAlignment="1" applyProtection="1">
      <alignment horizontal="left" vertical="center" wrapText="1"/>
    </xf>
    <xf numFmtId="0" fontId="4" fillId="0" borderId="10" xfId="0" applyNumberFormat="1" applyFont="1" applyFill="1" applyBorder="1" applyAlignment="1" applyProtection="1">
      <alignment horizontal="left" vertical="center" wrapText="1"/>
    </xf>
    <xf numFmtId="0" fontId="4" fillId="0" borderId="25" xfId="0" applyNumberFormat="1" applyFont="1" applyFill="1" applyBorder="1" applyAlignment="1" applyProtection="1">
      <alignment horizontal="left" vertical="center" wrapText="1"/>
    </xf>
    <xf numFmtId="0" fontId="4" fillId="0" borderId="26" xfId="0" applyNumberFormat="1" applyFont="1" applyFill="1" applyBorder="1" applyAlignment="1" applyProtection="1">
      <alignment horizontal="left" vertical="center" wrapText="1"/>
    </xf>
    <xf numFmtId="0" fontId="9" fillId="0" borderId="5" xfId="0" applyNumberFormat="1" applyFont="1" applyFill="1" applyBorder="1" applyAlignment="1" applyProtection="1">
      <alignment horizontal="left" wrapText="1"/>
    </xf>
    <xf numFmtId="0" fontId="9" fillId="0" borderId="6" xfId="0" applyNumberFormat="1" applyFont="1" applyFill="1" applyBorder="1" applyAlignment="1" applyProtection="1">
      <alignment horizontal="left" wrapText="1"/>
    </xf>
    <xf numFmtId="0" fontId="9" fillId="0" borderId="7" xfId="0" applyNumberFormat="1" applyFont="1" applyFill="1" applyBorder="1" applyAlignment="1" applyProtection="1">
      <alignment horizontal="left" wrapText="1"/>
    </xf>
    <xf numFmtId="4" fontId="4" fillId="0" borderId="1" xfId="0" applyNumberFormat="1" applyFont="1" applyFill="1" applyBorder="1" applyAlignment="1" applyProtection="1">
      <alignment horizontal="left" vertical="center" wrapText="1"/>
    </xf>
    <xf numFmtId="4" fontId="4" fillId="0" borderId="3" xfId="0" applyNumberFormat="1" applyFont="1" applyFill="1" applyBorder="1" applyAlignment="1" applyProtection="1">
      <alignment horizontal="left" vertical="center" wrapText="1"/>
    </xf>
    <xf numFmtId="4" fontId="4" fillId="0" borderId="2" xfId="0" applyNumberFormat="1" applyFont="1" applyFill="1" applyBorder="1" applyAlignment="1" applyProtection="1">
      <alignment horizontal="left" vertical="center" wrapText="1"/>
    </xf>
    <xf numFmtId="4" fontId="4" fillId="0" borderId="26" xfId="0" applyNumberFormat="1" applyFont="1" applyFill="1" applyBorder="1" applyAlignment="1" applyProtection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9" fillId="0" borderId="4" xfId="0" applyNumberFormat="1" applyFont="1" applyFill="1" applyBorder="1" applyAlignment="1" applyProtection="1">
      <alignment horizontal="left" vertical="center" wrapText="1"/>
    </xf>
    <xf numFmtId="0" fontId="9" fillId="0" borderId="10" xfId="0" applyNumberFormat="1" applyFont="1" applyFill="1" applyBorder="1" applyAlignment="1" applyProtection="1">
      <alignment horizontal="left" vertical="center" wrapText="1"/>
    </xf>
    <xf numFmtId="0" fontId="4" fillId="0" borderId="24" xfId="0" applyNumberFormat="1" applyFont="1" applyFill="1" applyBorder="1" applyAlignment="1" applyProtection="1">
      <alignment horizontal="left" vertical="center" wrapText="1"/>
    </xf>
    <xf numFmtId="0" fontId="4" fillId="0" borderId="18" xfId="0" applyNumberFormat="1" applyFont="1" applyFill="1" applyBorder="1" applyAlignment="1" applyProtection="1">
      <alignment horizontal="left" vertical="center" wrapText="1"/>
    </xf>
    <xf numFmtId="0" fontId="9" fillId="0" borderId="23" xfId="0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horizontal="left" vertical="center" wrapText="1"/>
    </xf>
    <xf numFmtId="0" fontId="9" fillId="0" borderId="24" xfId="0" applyNumberFormat="1" applyFont="1" applyFill="1" applyBorder="1" applyAlignment="1" applyProtection="1">
      <alignment horizontal="left" vertical="center" wrapText="1"/>
    </xf>
    <xf numFmtId="4" fontId="0" fillId="0" borderId="2" xfId="0" applyNumberFormat="1" applyBorder="1" applyAlignment="1">
      <alignment horizontal="center"/>
    </xf>
    <xf numFmtId="0" fontId="11" fillId="2" borderId="2" xfId="0" applyFont="1" applyFill="1" applyBorder="1" applyAlignment="1">
      <alignment horizontal="center" vertical="top" wrapText="1"/>
    </xf>
    <xf numFmtId="0" fontId="10" fillId="0" borderId="0" xfId="1" applyFont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/>
    </xf>
    <xf numFmtId="0" fontId="26" fillId="0" borderId="2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4" fontId="26" fillId="0" borderId="2" xfId="0" applyNumberFormat="1" applyFont="1" applyFill="1" applyBorder="1" applyAlignment="1">
      <alignment horizontal="center" vertical="center" wrapText="1"/>
    </xf>
    <xf numFmtId="4" fontId="26" fillId="0" borderId="31" xfId="0" applyNumberFormat="1" applyFont="1" applyFill="1" applyBorder="1" applyAlignment="1" applyProtection="1">
      <alignment horizontal="center" vertical="center" wrapText="1"/>
    </xf>
    <xf numFmtId="4" fontId="8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4" fontId="8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4" fontId="3" fillId="0" borderId="2" xfId="0" applyNumberFormat="1" applyFon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2" borderId="2" xfId="0" applyFont="1" applyFill="1" applyBorder="1"/>
    <xf numFmtId="0" fontId="11" fillId="2" borderId="2" xfId="0" applyFont="1" applyFill="1" applyBorder="1" applyAlignment="1">
      <alignment horizontal="right" vertical="center" indent="2"/>
    </xf>
    <xf numFmtId="4" fontId="8" fillId="2" borderId="2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16"/>
  <sheetViews>
    <sheetView topLeftCell="A9" workbookViewId="0">
      <selection activeCell="A57" sqref="A57:F57"/>
    </sheetView>
  </sheetViews>
  <sheetFormatPr defaultRowHeight="15.75" x14ac:dyDescent="0.25"/>
  <cols>
    <col min="1" max="1" width="31.42578125" style="28" customWidth="1"/>
    <col min="2" max="2" width="15" style="28" customWidth="1"/>
    <col min="3" max="3" width="14.7109375" style="28" customWidth="1"/>
    <col min="4" max="4" width="21.7109375" style="28" customWidth="1"/>
    <col min="5" max="5" width="22.28515625" style="29" customWidth="1"/>
    <col min="6" max="6" width="26" style="29" customWidth="1"/>
    <col min="7" max="16384" width="9.140625" style="28"/>
  </cols>
  <sheetData>
    <row r="1" spans="1:7" ht="32.25" customHeight="1" x14ac:dyDescent="0.25">
      <c r="A1" s="168" t="s">
        <v>167</v>
      </c>
      <c r="B1" s="168"/>
      <c r="C1" s="168"/>
      <c r="D1" s="168"/>
      <c r="E1" s="168"/>
      <c r="F1" s="168"/>
    </row>
    <row r="2" spans="1:7" ht="19.5" customHeight="1" x14ac:dyDescent="0.25">
      <c r="A2" s="168" t="s">
        <v>168</v>
      </c>
      <c r="B2" s="168"/>
      <c r="C2" s="168"/>
      <c r="D2" s="168"/>
      <c r="E2" s="168"/>
      <c r="F2" s="168"/>
    </row>
    <row r="3" spans="1:7" x14ac:dyDescent="0.25">
      <c r="A3" s="28" t="s">
        <v>0</v>
      </c>
    </row>
    <row r="4" spans="1:7" x14ac:dyDescent="0.25">
      <c r="A4" s="28" t="s">
        <v>1</v>
      </c>
    </row>
    <row r="5" spans="1:7" x14ac:dyDescent="0.25">
      <c r="A5" s="98" t="s">
        <v>136</v>
      </c>
    </row>
    <row r="6" spans="1:7" x14ac:dyDescent="0.25">
      <c r="A6" s="28" t="s">
        <v>2</v>
      </c>
    </row>
    <row r="7" spans="1:7" ht="31.5" customHeight="1" x14ac:dyDescent="0.25">
      <c r="A7" s="173" t="s">
        <v>3</v>
      </c>
      <c r="B7" s="173"/>
      <c r="C7" s="173"/>
      <c r="D7" s="173"/>
      <c r="E7" s="173"/>
      <c r="F7" s="173"/>
    </row>
    <row r="8" spans="1:7" ht="21.75" customHeight="1" x14ac:dyDescent="0.25">
      <c r="A8" s="173" t="s">
        <v>4</v>
      </c>
      <c r="B8" s="173"/>
      <c r="C8" s="173"/>
      <c r="D8" s="173"/>
      <c r="E8" s="173"/>
      <c r="F8" s="173"/>
    </row>
    <row r="9" spans="1:7" ht="21.75" customHeight="1" x14ac:dyDescent="0.25">
      <c r="A9" s="172" t="s">
        <v>19</v>
      </c>
      <c r="B9" s="172"/>
      <c r="C9" s="172"/>
      <c r="D9" s="172"/>
      <c r="E9" s="172"/>
      <c r="F9" s="172"/>
    </row>
    <row r="10" spans="1:7" ht="18" customHeight="1" x14ac:dyDescent="0.25">
      <c r="A10" s="169" t="s">
        <v>5</v>
      </c>
      <c r="B10" s="169" t="s">
        <v>82</v>
      </c>
      <c r="C10" s="169" t="s">
        <v>83</v>
      </c>
      <c r="D10" s="169" t="s">
        <v>84</v>
      </c>
      <c r="E10" s="169"/>
      <c r="F10" s="170" t="s">
        <v>171</v>
      </c>
    </row>
    <row r="11" spans="1:7" ht="50.25" customHeight="1" x14ac:dyDescent="0.25">
      <c r="A11" s="169"/>
      <c r="B11" s="169"/>
      <c r="C11" s="169"/>
      <c r="D11" s="30" t="s">
        <v>169</v>
      </c>
      <c r="E11" s="30" t="s">
        <v>170</v>
      </c>
      <c r="F11" s="171"/>
    </row>
    <row r="12" spans="1:7" ht="15" customHeight="1" x14ac:dyDescent="0.25">
      <c r="A12" s="31" t="s">
        <v>6</v>
      </c>
      <c r="B12" s="52">
        <f>1195023.37+(164835+17371.5)</f>
        <v>1377229.87</v>
      </c>
      <c r="C12" s="52">
        <f>1199669.88+(164835+17371.5)</f>
        <v>1381876.38</v>
      </c>
      <c r="D12" s="52">
        <f>B12-C12</f>
        <v>-4646.5099999997765</v>
      </c>
      <c r="E12" s="34">
        <f>120147.74-52810.57-85504.86-4646.51</f>
        <v>-22814.19999999999</v>
      </c>
      <c r="F12" s="53" t="s">
        <v>20</v>
      </c>
      <c r="G12" s="28" t="s">
        <v>173</v>
      </c>
    </row>
    <row r="13" spans="1:7" ht="15" customHeight="1" x14ac:dyDescent="0.25">
      <c r="A13" s="31" t="s">
        <v>7</v>
      </c>
      <c r="B13" s="52">
        <f>593941.32+95127</f>
        <v>689068.32</v>
      </c>
      <c r="C13" s="52">
        <f>596387.68+95127</f>
        <v>691514.68</v>
      </c>
      <c r="D13" s="52">
        <f>B13-C13</f>
        <v>-2446.3600000001024</v>
      </c>
      <c r="E13" s="34">
        <f>118075.54-24060.54-48755.51-2446.36</f>
        <v>42813.13</v>
      </c>
      <c r="F13" s="34">
        <v>1666547.88</v>
      </c>
      <c r="G13" s="28" t="s">
        <v>174</v>
      </c>
    </row>
    <row r="14" spans="1:7" ht="15" customHeight="1" x14ac:dyDescent="0.25">
      <c r="A14" s="31" t="s">
        <v>8</v>
      </c>
      <c r="B14" s="52">
        <v>0</v>
      </c>
      <c r="C14" s="52">
        <v>1233.06</v>
      </c>
      <c r="D14" s="52">
        <v>0</v>
      </c>
      <c r="E14" s="34">
        <f>16041.38-16031.68+3025.74-1233.06</f>
        <v>1802.3799999999987</v>
      </c>
      <c r="F14" s="34">
        <v>150650.35</v>
      </c>
    </row>
    <row r="15" spans="1:7" ht="15" customHeight="1" x14ac:dyDescent="0.25">
      <c r="A15" s="31" t="s">
        <v>9</v>
      </c>
      <c r="B15" s="52">
        <v>2848725.59</v>
      </c>
      <c r="C15" s="52">
        <v>2832600.44</v>
      </c>
      <c r="D15" s="52">
        <f>B15-C15</f>
        <v>16125.149999999907</v>
      </c>
      <c r="E15" s="34">
        <f>366027.19+D15</f>
        <v>382152.33999999991</v>
      </c>
      <c r="F15" s="53" t="s">
        <v>20</v>
      </c>
    </row>
    <row r="16" spans="1:7" ht="15" customHeight="1" x14ac:dyDescent="0.25">
      <c r="A16" s="31" t="s">
        <v>10</v>
      </c>
      <c r="B16" s="52">
        <v>1476706.34</v>
      </c>
      <c r="C16" s="52">
        <v>1454631.45</v>
      </c>
      <c r="D16" s="52">
        <f t="shared" ref="D16:D18" si="0">B16-C16</f>
        <v>22074.89000000013</v>
      </c>
      <c r="E16" s="34">
        <f>181497.04+D16</f>
        <v>203571.93000000014</v>
      </c>
      <c r="F16" s="53" t="s">
        <v>20</v>
      </c>
    </row>
    <row r="17" spans="1:6" ht="15" customHeight="1" x14ac:dyDescent="0.25">
      <c r="A17" s="31" t="s">
        <v>11</v>
      </c>
      <c r="B17" s="52">
        <v>307044.32</v>
      </c>
      <c r="C17" s="52">
        <v>314114.14</v>
      </c>
      <c r="D17" s="52">
        <f t="shared" si="0"/>
        <v>-7069.820000000007</v>
      </c>
      <c r="E17" s="34">
        <f>26449.43+D17</f>
        <v>19379.609999999993</v>
      </c>
      <c r="F17" s="53" t="s">
        <v>20</v>
      </c>
    </row>
    <row r="18" spans="1:6" ht="15" customHeight="1" x14ac:dyDescent="0.25">
      <c r="A18" s="31" t="s">
        <v>12</v>
      </c>
      <c r="B18" s="52">
        <v>258952.12</v>
      </c>
      <c r="C18" s="52">
        <v>265431.28000000003</v>
      </c>
      <c r="D18" s="52">
        <f t="shared" si="0"/>
        <v>-6479.1600000000326</v>
      </c>
      <c r="E18" s="34">
        <f>30092.12+D18</f>
        <v>23612.959999999966</v>
      </c>
      <c r="F18" s="53" t="s">
        <v>20</v>
      </c>
    </row>
    <row r="19" spans="1:6" ht="6.75" customHeight="1" x14ac:dyDescent="0.25"/>
    <row r="20" spans="1:6" ht="22.5" customHeight="1" x14ac:dyDescent="0.25">
      <c r="A20" s="176" t="s">
        <v>172</v>
      </c>
      <c r="B20" s="176"/>
      <c r="C20" s="176"/>
      <c r="D20" s="176"/>
      <c r="E20" s="176"/>
      <c r="F20" s="176"/>
    </row>
    <row r="21" spans="1:6" ht="31.5" x14ac:dyDescent="0.25">
      <c r="A21" s="30" t="s">
        <v>13</v>
      </c>
      <c r="B21" s="30" t="s">
        <v>14</v>
      </c>
      <c r="C21" s="30" t="s">
        <v>15</v>
      </c>
      <c r="D21" s="30" t="s">
        <v>16</v>
      </c>
      <c r="E21" s="30" t="s">
        <v>17</v>
      </c>
      <c r="F21" s="30" t="s">
        <v>130</v>
      </c>
    </row>
    <row r="22" spans="1:6" ht="18.75" customHeight="1" x14ac:dyDescent="0.25">
      <c r="A22" s="32" t="s">
        <v>148</v>
      </c>
      <c r="B22" s="33">
        <v>42370</v>
      </c>
      <c r="C22" s="34">
        <v>2493.52</v>
      </c>
      <c r="D22" s="34">
        <v>1976.4</v>
      </c>
      <c r="E22" s="35" t="s">
        <v>149</v>
      </c>
      <c r="F22" s="35" t="s">
        <v>20</v>
      </c>
    </row>
    <row r="23" spans="1:6" ht="21" customHeight="1" x14ac:dyDescent="0.25">
      <c r="A23" s="32" t="s">
        <v>80</v>
      </c>
      <c r="B23" s="33">
        <v>41487</v>
      </c>
      <c r="C23" s="34">
        <v>288.45999999999998</v>
      </c>
      <c r="D23" s="34">
        <v>288.27</v>
      </c>
      <c r="E23" s="35" t="s">
        <v>79</v>
      </c>
      <c r="F23" s="35" t="s">
        <v>20</v>
      </c>
    </row>
    <row r="24" spans="1:6" ht="93.75" customHeight="1" x14ac:dyDescent="0.25">
      <c r="A24" s="32" t="s">
        <v>81</v>
      </c>
      <c r="B24" s="33">
        <v>41310</v>
      </c>
      <c r="C24" s="34">
        <v>4563.91</v>
      </c>
      <c r="D24" s="34">
        <v>4563.8999999999996</v>
      </c>
      <c r="E24" s="36" t="s">
        <v>139</v>
      </c>
      <c r="F24" s="35" t="s">
        <v>20</v>
      </c>
    </row>
    <row r="25" spans="1:6" ht="93.75" customHeight="1" x14ac:dyDescent="0.25">
      <c r="A25" s="32" t="s">
        <v>163</v>
      </c>
      <c r="B25" s="33">
        <v>42844</v>
      </c>
      <c r="C25" s="34">
        <v>2160</v>
      </c>
      <c r="D25" s="34">
        <v>1980</v>
      </c>
      <c r="E25" s="36" t="s">
        <v>165</v>
      </c>
      <c r="F25" s="35" t="s">
        <v>20</v>
      </c>
    </row>
    <row r="26" spans="1:6" ht="97.5" customHeight="1" x14ac:dyDescent="0.25">
      <c r="A26" s="32" t="s">
        <v>164</v>
      </c>
      <c r="B26" s="33">
        <v>42979</v>
      </c>
      <c r="C26" s="34">
        <v>1709.42</v>
      </c>
      <c r="D26" s="34">
        <v>1700.13</v>
      </c>
      <c r="E26" s="36" t="s">
        <v>79</v>
      </c>
      <c r="F26" s="35" t="s">
        <v>20</v>
      </c>
    </row>
    <row r="27" spans="1:6" ht="20.25" customHeight="1" x14ac:dyDescent="0.25">
      <c r="A27" s="32" t="s">
        <v>148</v>
      </c>
      <c r="B27" s="33">
        <v>42979</v>
      </c>
      <c r="C27" s="34">
        <v>299.14999999999998</v>
      </c>
      <c r="D27" s="34">
        <v>299.14999999999998</v>
      </c>
      <c r="E27" s="36" t="s">
        <v>166</v>
      </c>
      <c r="F27" s="35" t="s">
        <v>20</v>
      </c>
    </row>
    <row r="28" spans="1:6" ht="20.25" customHeight="1" x14ac:dyDescent="0.25">
      <c r="A28" s="177" t="s">
        <v>122</v>
      </c>
      <c r="B28" s="177"/>
      <c r="C28" s="177"/>
      <c r="D28" s="60">
        <f>SUM(D22:D27)</f>
        <v>10807.85</v>
      </c>
    </row>
    <row r="29" spans="1:6" ht="12" customHeight="1" x14ac:dyDescent="0.25"/>
    <row r="30" spans="1:6" ht="20.25" customHeight="1" x14ac:dyDescent="0.25">
      <c r="A30" s="174" t="s">
        <v>18</v>
      </c>
      <c r="B30" s="174"/>
      <c r="C30" s="174"/>
      <c r="D30" s="174"/>
      <c r="E30" s="174"/>
      <c r="F30" s="174"/>
    </row>
    <row r="31" spans="1:6" ht="22.5" customHeight="1" x14ac:dyDescent="0.25">
      <c r="A31" s="175" t="s">
        <v>85</v>
      </c>
      <c r="B31" s="175"/>
      <c r="C31" s="175"/>
      <c r="D31" s="175"/>
      <c r="E31" s="175"/>
      <c r="F31" s="175"/>
    </row>
    <row r="32" spans="1:6" ht="25.5" customHeight="1" x14ac:dyDescent="0.25">
      <c r="A32" s="178" t="s">
        <v>104</v>
      </c>
      <c r="B32" s="178"/>
      <c r="C32" s="178"/>
      <c r="D32" s="178"/>
      <c r="E32" s="37" t="s">
        <v>89</v>
      </c>
      <c r="F32" s="37" t="s">
        <v>103</v>
      </c>
    </row>
    <row r="33" spans="1:6" ht="101.25" customHeight="1" x14ac:dyDescent="0.25">
      <c r="A33" s="153" t="s">
        <v>90</v>
      </c>
      <c r="B33" s="153"/>
      <c r="C33" s="153"/>
      <c r="D33" s="153"/>
      <c r="E33" s="153"/>
      <c r="F33" s="153"/>
    </row>
    <row r="34" spans="1:6" ht="31.5" customHeight="1" x14ac:dyDescent="0.25">
      <c r="A34" s="151" t="s">
        <v>131</v>
      </c>
      <c r="B34" s="151"/>
      <c r="C34" s="151"/>
      <c r="D34" s="151"/>
      <c r="E34" s="154">
        <f>B12-(E58+E64+E77+E81+E83+E85+E87+E88+E89+E91+E94+E96)</f>
        <v>204247.7265702805</v>
      </c>
      <c r="F34" s="152" t="s">
        <v>140</v>
      </c>
    </row>
    <row r="35" spans="1:6" ht="47.25" customHeight="1" x14ac:dyDescent="0.25">
      <c r="A35" s="151" t="s">
        <v>21</v>
      </c>
      <c r="B35" s="151"/>
      <c r="C35" s="151"/>
      <c r="D35" s="151"/>
      <c r="E35" s="154"/>
      <c r="F35" s="152"/>
    </row>
    <row r="36" spans="1:6" ht="15" customHeight="1" x14ac:dyDescent="0.25">
      <c r="A36" s="151" t="s">
        <v>22</v>
      </c>
      <c r="B36" s="151"/>
      <c r="C36" s="151"/>
      <c r="D36" s="151"/>
      <c r="E36" s="154"/>
      <c r="F36" s="152"/>
    </row>
    <row r="37" spans="1:6" ht="15" customHeight="1" x14ac:dyDescent="0.25">
      <c r="A37" s="151" t="s">
        <v>23</v>
      </c>
      <c r="B37" s="151"/>
      <c r="C37" s="151"/>
      <c r="D37" s="151"/>
      <c r="E37" s="154"/>
      <c r="F37" s="152"/>
    </row>
    <row r="38" spans="1:6" ht="30" customHeight="1" x14ac:dyDescent="0.25">
      <c r="A38" s="151" t="s">
        <v>24</v>
      </c>
      <c r="B38" s="151"/>
      <c r="C38" s="151"/>
      <c r="D38" s="151"/>
      <c r="E38" s="154"/>
      <c r="F38" s="152"/>
    </row>
    <row r="39" spans="1:6" ht="15" customHeight="1" x14ac:dyDescent="0.25">
      <c r="A39" s="151" t="s">
        <v>25</v>
      </c>
      <c r="B39" s="151"/>
      <c r="C39" s="151"/>
      <c r="D39" s="151"/>
      <c r="E39" s="154"/>
      <c r="F39" s="152"/>
    </row>
    <row r="40" spans="1:6" ht="33" customHeight="1" x14ac:dyDescent="0.25">
      <c r="A40" s="151" t="s">
        <v>133</v>
      </c>
      <c r="B40" s="151"/>
      <c r="C40" s="151"/>
      <c r="D40" s="151"/>
      <c r="E40" s="154"/>
      <c r="F40" s="152"/>
    </row>
    <row r="41" spans="1:6" ht="18.75" customHeight="1" x14ac:dyDescent="0.25">
      <c r="A41" s="151" t="s">
        <v>132</v>
      </c>
      <c r="B41" s="151"/>
      <c r="C41" s="151"/>
      <c r="D41" s="151"/>
      <c r="E41" s="154"/>
      <c r="F41" s="152"/>
    </row>
    <row r="42" spans="1:6" ht="13.5" customHeight="1" x14ac:dyDescent="0.25">
      <c r="A42" s="151" t="s">
        <v>37</v>
      </c>
      <c r="B42" s="151"/>
      <c r="C42" s="151"/>
      <c r="D42" s="151"/>
      <c r="E42" s="154"/>
      <c r="F42" s="152"/>
    </row>
    <row r="43" spans="1:6" ht="13.5" customHeight="1" x14ac:dyDescent="0.25">
      <c r="A43" s="151" t="s">
        <v>75</v>
      </c>
      <c r="B43" s="151"/>
      <c r="C43" s="151"/>
      <c r="D43" s="151"/>
      <c r="E43" s="154"/>
      <c r="F43" s="152"/>
    </row>
    <row r="44" spans="1:6" ht="18" customHeight="1" x14ac:dyDescent="0.25">
      <c r="A44" s="151" t="s">
        <v>38</v>
      </c>
      <c r="B44" s="151"/>
      <c r="C44" s="151"/>
      <c r="D44" s="151"/>
      <c r="E44" s="154"/>
      <c r="F44" s="152"/>
    </row>
    <row r="45" spans="1:6" ht="29.25" customHeight="1" x14ac:dyDescent="0.25">
      <c r="A45" s="151" t="s">
        <v>39</v>
      </c>
      <c r="B45" s="151"/>
      <c r="C45" s="151"/>
      <c r="D45" s="151"/>
      <c r="E45" s="154"/>
      <c r="F45" s="152"/>
    </row>
    <row r="46" spans="1:6" ht="15" customHeight="1" x14ac:dyDescent="0.25">
      <c r="A46" s="151" t="s">
        <v>54</v>
      </c>
      <c r="B46" s="151"/>
      <c r="C46" s="151"/>
      <c r="D46" s="151"/>
      <c r="E46" s="154"/>
      <c r="F46" s="152"/>
    </row>
    <row r="47" spans="1:6" ht="15" customHeight="1" x14ac:dyDescent="0.25">
      <c r="A47" s="151" t="s">
        <v>57</v>
      </c>
      <c r="B47" s="151"/>
      <c r="C47" s="151"/>
      <c r="D47" s="151"/>
      <c r="E47" s="154"/>
      <c r="F47" s="152"/>
    </row>
    <row r="48" spans="1:6" ht="15" customHeight="1" x14ac:dyDescent="0.25">
      <c r="A48" s="151" t="s">
        <v>58</v>
      </c>
      <c r="B48" s="151"/>
      <c r="C48" s="151"/>
      <c r="D48" s="151"/>
      <c r="E48" s="154"/>
      <c r="F48" s="152"/>
    </row>
    <row r="49" spans="1:6" ht="15" customHeight="1" x14ac:dyDescent="0.25">
      <c r="A49" s="151" t="s">
        <v>61</v>
      </c>
      <c r="B49" s="151"/>
      <c r="C49" s="151"/>
      <c r="D49" s="151"/>
      <c r="E49" s="154"/>
      <c r="F49" s="152"/>
    </row>
    <row r="50" spans="1:6" ht="15" customHeight="1" x14ac:dyDescent="0.25">
      <c r="A50" s="151" t="s">
        <v>62</v>
      </c>
      <c r="B50" s="151"/>
      <c r="C50" s="151"/>
      <c r="D50" s="151"/>
      <c r="E50" s="154"/>
      <c r="F50" s="152"/>
    </row>
    <row r="51" spans="1:6" ht="15" customHeight="1" x14ac:dyDescent="0.25">
      <c r="A51" s="151" t="s">
        <v>63</v>
      </c>
      <c r="B51" s="151"/>
      <c r="C51" s="151"/>
      <c r="D51" s="151"/>
      <c r="E51" s="154"/>
      <c r="F51" s="152"/>
    </row>
    <row r="52" spans="1:6" ht="15" customHeight="1" x14ac:dyDescent="0.25">
      <c r="A52" s="151" t="s">
        <v>64</v>
      </c>
      <c r="B52" s="151"/>
      <c r="C52" s="151"/>
      <c r="D52" s="151"/>
      <c r="E52" s="154"/>
      <c r="F52" s="152"/>
    </row>
    <row r="53" spans="1:6" ht="15" customHeight="1" x14ac:dyDescent="0.25">
      <c r="A53" s="151" t="s">
        <v>65</v>
      </c>
      <c r="B53" s="151"/>
      <c r="C53" s="151"/>
      <c r="D53" s="151"/>
      <c r="E53" s="154"/>
      <c r="F53" s="152"/>
    </row>
    <row r="54" spans="1:6" ht="28.5" customHeight="1" x14ac:dyDescent="0.25">
      <c r="A54" s="151" t="s">
        <v>66</v>
      </c>
      <c r="B54" s="151"/>
      <c r="C54" s="151"/>
      <c r="D54" s="151"/>
      <c r="E54" s="154"/>
      <c r="F54" s="152"/>
    </row>
    <row r="55" spans="1:6" ht="30" customHeight="1" x14ac:dyDescent="0.25">
      <c r="A55" s="151" t="s">
        <v>68</v>
      </c>
      <c r="B55" s="151"/>
      <c r="C55" s="151"/>
      <c r="D55" s="151"/>
      <c r="E55" s="154"/>
      <c r="F55" s="152"/>
    </row>
    <row r="56" spans="1:6" ht="19.5" customHeight="1" x14ac:dyDescent="0.25">
      <c r="A56" s="151" t="s">
        <v>69</v>
      </c>
      <c r="B56" s="151"/>
      <c r="C56" s="151"/>
      <c r="D56" s="151"/>
      <c r="E56" s="154"/>
      <c r="F56" s="152"/>
    </row>
    <row r="57" spans="1:6" s="63" customFormat="1" ht="19.5" customHeight="1" x14ac:dyDescent="0.25">
      <c r="A57" s="153" t="s">
        <v>91</v>
      </c>
      <c r="B57" s="153"/>
      <c r="C57" s="153"/>
      <c r="D57" s="153"/>
      <c r="E57" s="153"/>
      <c r="F57" s="153"/>
    </row>
    <row r="58" spans="1:6" ht="15" customHeight="1" x14ac:dyDescent="0.25">
      <c r="A58" s="151" t="s">
        <v>40</v>
      </c>
      <c r="B58" s="151"/>
      <c r="C58" s="151"/>
      <c r="D58" s="151"/>
      <c r="E58" s="154">
        <f>17708.81*12</f>
        <v>212505.72000000003</v>
      </c>
      <c r="F58" s="152" t="s">
        <v>147</v>
      </c>
    </row>
    <row r="59" spans="1:6" ht="15" customHeight="1" x14ac:dyDescent="0.25">
      <c r="A59" s="151" t="s">
        <v>43</v>
      </c>
      <c r="B59" s="151"/>
      <c r="C59" s="151"/>
      <c r="D59" s="151"/>
      <c r="E59" s="154"/>
      <c r="F59" s="152"/>
    </row>
    <row r="60" spans="1:6" ht="15" customHeight="1" x14ac:dyDescent="0.25">
      <c r="A60" s="151" t="s">
        <v>44</v>
      </c>
      <c r="B60" s="151"/>
      <c r="C60" s="151"/>
      <c r="D60" s="151"/>
      <c r="E60" s="154"/>
      <c r="F60" s="152"/>
    </row>
    <row r="61" spans="1:6" ht="15" customHeight="1" x14ac:dyDescent="0.25">
      <c r="A61" s="151" t="s">
        <v>47</v>
      </c>
      <c r="B61" s="151"/>
      <c r="C61" s="151"/>
      <c r="D61" s="151"/>
      <c r="E61" s="154"/>
      <c r="F61" s="152"/>
    </row>
    <row r="62" spans="1:6" ht="15" customHeight="1" x14ac:dyDescent="0.25">
      <c r="A62" s="151" t="s">
        <v>48</v>
      </c>
      <c r="B62" s="151"/>
      <c r="C62" s="151"/>
      <c r="D62" s="151"/>
      <c r="E62" s="154"/>
      <c r="F62" s="152"/>
    </row>
    <row r="63" spans="1:6" ht="18.75" customHeight="1" x14ac:dyDescent="0.25">
      <c r="A63" s="153" t="s">
        <v>125</v>
      </c>
      <c r="B63" s="153"/>
      <c r="C63" s="153"/>
      <c r="D63" s="153"/>
      <c r="E63" s="153"/>
      <c r="F63" s="153"/>
    </row>
    <row r="64" spans="1:6" ht="15" customHeight="1" x14ac:dyDescent="0.25">
      <c r="A64" s="151" t="s">
        <v>49</v>
      </c>
      <c r="B64" s="151"/>
      <c r="C64" s="151"/>
      <c r="D64" s="151"/>
      <c r="E64" s="154">
        <f>4364.2*12</f>
        <v>52370.399999999994</v>
      </c>
      <c r="F64" s="152" t="s">
        <v>147</v>
      </c>
    </row>
    <row r="65" spans="1:6" ht="15" customHeight="1" x14ac:dyDescent="0.25">
      <c r="A65" s="151" t="s">
        <v>50</v>
      </c>
      <c r="B65" s="151"/>
      <c r="C65" s="151"/>
      <c r="D65" s="151"/>
      <c r="E65" s="154"/>
      <c r="F65" s="152"/>
    </row>
    <row r="66" spans="1:6" ht="15" customHeight="1" x14ac:dyDescent="0.25">
      <c r="A66" s="151" t="s">
        <v>51</v>
      </c>
      <c r="B66" s="151"/>
      <c r="C66" s="151"/>
      <c r="D66" s="151"/>
      <c r="E66" s="154"/>
      <c r="F66" s="152"/>
    </row>
    <row r="67" spans="1:6" ht="15" customHeight="1" x14ac:dyDescent="0.25">
      <c r="A67" s="151" t="s">
        <v>52</v>
      </c>
      <c r="B67" s="151"/>
      <c r="C67" s="151"/>
      <c r="D67" s="151"/>
      <c r="E67" s="154"/>
      <c r="F67" s="152"/>
    </row>
    <row r="68" spans="1:6" ht="15" customHeight="1" x14ac:dyDescent="0.25">
      <c r="A68" s="151" t="s">
        <v>53</v>
      </c>
      <c r="B68" s="151"/>
      <c r="C68" s="151"/>
      <c r="D68" s="151"/>
      <c r="E68" s="154"/>
      <c r="F68" s="152"/>
    </row>
    <row r="69" spans="1:6" ht="18.75" customHeight="1" x14ac:dyDescent="0.25">
      <c r="A69" s="153" t="s">
        <v>93</v>
      </c>
      <c r="B69" s="153"/>
      <c r="C69" s="153"/>
      <c r="D69" s="153"/>
      <c r="E69" s="153"/>
      <c r="F69" s="153"/>
    </row>
    <row r="70" spans="1:6" ht="15" customHeight="1" x14ac:dyDescent="0.25">
      <c r="A70" s="151" t="s">
        <v>70</v>
      </c>
      <c r="B70" s="151"/>
      <c r="C70" s="151"/>
      <c r="D70" s="151"/>
      <c r="E70" s="154">
        <f>11001.6*3+4211.02*9</f>
        <v>70903.98000000001</v>
      </c>
      <c r="F70" s="152" t="s">
        <v>147</v>
      </c>
    </row>
    <row r="71" spans="1:6" ht="15" customHeight="1" x14ac:dyDescent="0.25">
      <c r="A71" s="151" t="s">
        <v>71</v>
      </c>
      <c r="B71" s="151"/>
      <c r="C71" s="151"/>
      <c r="D71" s="151"/>
      <c r="E71" s="154"/>
      <c r="F71" s="152"/>
    </row>
    <row r="72" spans="1:6" ht="15" customHeight="1" x14ac:dyDescent="0.25">
      <c r="A72" s="151" t="s">
        <v>72</v>
      </c>
      <c r="B72" s="151"/>
      <c r="C72" s="151"/>
      <c r="D72" s="151"/>
      <c r="E72" s="154"/>
      <c r="F72" s="152"/>
    </row>
    <row r="73" spans="1:6" ht="15" customHeight="1" x14ac:dyDescent="0.25">
      <c r="A73" s="151" t="s">
        <v>73</v>
      </c>
      <c r="B73" s="151"/>
      <c r="C73" s="151"/>
      <c r="D73" s="151"/>
      <c r="E73" s="154"/>
      <c r="F73" s="152"/>
    </row>
    <row r="74" spans="1:6" ht="15" customHeight="1" x14ac:dyDescent="0.25">
      <c r="A74" s="151" t="s">
        <v>88</v>
      </c>
      <c r="B74" s="151"/>
      <c r="C74" s="151"/>
      <c r="D74" s="151"/>
      <c r="E74" s="154"/>
      <c r="F74" s="152"/>
    </row>
    <row r="75" spans="1:6" ht="15" customHeight="1" x14ac:dyDescent="0.25">
      <c r="A75" s="151" t="s">
        <v>74</v>
      </c>
      <c r="B75" s="151"/>
      <c r="C75" s="151"/>
      <c r="D75" s="151"/>
      <c r="E75" s="154"/>
      <c r="F75" s="152"/>
    </row>
    <row r="76" spans="1:6" ht="49.5" customHeight="1" x14ac:dyDescent="0.25">
      <c r="A76" s="153" t="s">
        <v>94</v>
      </c>
      <c r="B76" s="153"/>
      <c r="C76" s="153"/>
      <c r="D76" s="153"/>
      <c r="E76" s="153"/>
      <c r="F76" s="153"/>
    </row>
    <row r="77" spans="1:6" ht="15" customHeight="1" x14ac:dyDescent="0.25">
      <c r="A77" s="151" t="s">
        <v>28</v>
      </c>
      <c r="B77" s="151"/>
      <c r="C77" s="151"/>
      <c r="D77" s="151"/>
      <c r="E77" s="154">
        <f>553*3+211.67*9</f>
        <v>3564.0299999999997</v>
      </c>
      <c r="F77" s="38" t="s">
        <v>147</v>
      </c>
    </row>
    <row r="78" spans="1:6" ht="15" customHeight="1" x14ac:dyDescent="0.25">
      <c r="A78" s="151" t="s">
        <v>29</v>
      </c>
      <c r="B78" s="151"/>
      <c r="C78" s="151"/>
      <c r="D78" s="151"/>
      <c r="E78" s="154"/>
      <c r="F78" s="38" t="s">
        <v>147</v>
      </c>
    </row>
    <row r="79" spans="1:6" ht="15" customHeight="1" x14ac:dyDescent="0.25">
      <c r="A79" s="151" t="s">
        <v>30</v>
      </c>
      <c r="B79" s="151"/>
      <c r="C79" s="151"/>
      <c r="D79" s="151"/>
      <c r="E79" s="154"/>
      <c r="F79" s="61" t="s">
        <v>147</v>
      </c>
    </row>
    <row r="80" spans="1:6" ht="19.5" customHeight="1" x14ac:dyDescent="0.25">
      <c r="A80" s="153" t="s">
        <v>92</v>
      </c>
      <c r="B80" s="153"/>
      <c r="C80" s="153"/>
      <c r="D80" s="153"/>
      <c r="E80" s="153"/>
      <c r="F80" s="153"/>
    </row>
    <row r="81" spans="1:6" ht="30.75" customHeight="1" x14ac:dyDescent="0.25">
      <c r="A81" s="151" t="s">
        <v>41</v>
      </c>
      <c r="B81" s="151"/>
      <c r="C81" s="151"/>
      <c r="D81" s="151"/>
      <c r="E81" s="69">
        <f>3173+7655.94</f>
        <v>10828.939999999999</v>
      </c>
      <c r="F81" s="61" t="s">
        <v>151</v>
      </c>
    </row>
    <row r="82" spans="1:6" ht="24" customHeight="1" x14ac:dyDescent="0.25">
      <c r="A82" s="153" t="s">
        <v>95</v>
      </c>
      <c r="B82" s="153"/>
      <c r="C82" s="153"/>
      <c r="D82" s="153"/>
      <c r="E82" s="153"/>
      <c r="F82" s="153"/>
    </row>
    <row r="83" spans="1:6" ht="23.25" customHeight="1" x14ac:dyDescent="0.25">
      <c r="A83" s="151" t="s">
        <v>126</v>
      </c>
      <c r="B83" s="151"/>
      <c r="C83" s="151"/>
      <c r="D83" s="151"/>
      <c r="E83" s="80">
        <f>10703*6+10510.5*6+10408.64*12</f>
        <v>252184.68</v>
      </c>
      <c r="F83" s="38" t="s">
        <v>127</v>
      </c>
    </row>
    <row r="84" spans="1:6" ht="35.25" customHeight="1" x14ac:dyDescent="0.25">
      <c r="A84" s="153" t="s">
        <v>96</v>
      </c>
      <c r="B84" s="153"/>
      <c r="C84" s="153"/>
      <c r="D84" s="153"/>
      <c r="E84" s="153"/>
      <c r="F84" s="153"/>
    </row>
    <row r="85" spans="1:6" ht="21.75" customHeight="1" x14ac:dyDescent="0.25">
      <c r="A85" s="160" t="s">
        <v>97</v>
      </c>
      <c r="B85" s="160"/>
      <c r="C85" s="160"/>
      <c r="D85" s="160"/>
      <c r="E85" s="66">
        <f>1515.52</f>
        <v>1515.52</v>
      </c>
      <c r="F85" s="41" t="s">
        <v>134</v>
      </c>
    </row>
    <row r="86" spans="1:6" ht="33" customHeight="1" x14ac:dyDescent="0.25">
      <c r="A86" s="161" t="s">
        <v>99</v>
      </c>
      <c r="B86" s="162"/>
      <c r="C86" s="162"/>
      <c r="D86" s="162"/>
      <c r="E86" s="162"/>
      <c r="F86" s="163"/>
    </row>
    <row r="87" spans="1:6" ht="32.25" customHeight="1" x14ac:dyDescent="0.25">
      <c r="A87" s="164" t="s">
        <v>135</v>
      </c>
      <c r="B87" s="165"/>
      <c r="C87" s="165"/>
      <c r="D87" s="166"/>
      <c r="E87" s="82">
        <v>23108.66</v>
      </c>
      <c r="F87" s="81" t="s">
        <v>141</v>
      </c>
    </row>
    <row r="88" spans="1:6" ht="48.75" customHeight="1" x14ac:dyDescent="0.25">
      <c r="A88" s="151" t="s">
        <v>55</v>
      </c>
      <c r="B88" s="151"/>
      <c r="C88" s="151"/>
      <c r="D88" s="151"/>
      <c r="E88" s="82">
        <f>4.38*6643.6*12</f>
        <v>349187.61600000004</v>
      </c>
      <c r="F88" s="81" t="s">
        <v>152</v>
      </c>
    </row>
    <row r="89" spans="1:6" ht="21.75" customHeight="1" x14ac:dyDescent="0.25">
      <c r="A89" s="151" t="s">
        <v>59</v>
      </c>
      <c r="B89" s="151"/>
      <c r="C89" s="151"/>
      <c r="D89" s="151"/>
      <c r="E89" s="82">
        <v>3186</v>
      </c>
      <c r="F89" s="81" t="s">
        <v>123</v>
      </c>
    </row>
    <row r="90" spans="1:6" ht="16.5" customHeight="1" x14ac:dyDescent="0.25">
      <c r="A90" s="153" t="s">
        <v>100</v>
      </c>
      <c r="B90" s="153"/>
      <c r="C90" s="153"/>
      <c r="D90" s="153"/>
      <c r="E90" s="153"/>
      <c r="F90" s="153"/>
    </row>
    <row r="91" spans="1:6" ht="31.5" customHeight="1" x14ac:dyDescent="0.25">
      <c r="A91" s="151" t="s">
        <v>31</v>
      </c>
      <c r="B91" s="151"/>
      <c r="C91" s="151"/>
      <c r="D91" s="151"/>
      <c r="E91" s="154">
        <f>1.5*(6643.6+925)*9+1449824.9/1900493.61*6643.6*3</f>
        <v>117380.66052305275</v>
      </c>
      <c r="F91" s="152" t="s">
        <v>32</v>
      </c>
    </row>
    <row r="92" spans="1:6" ht="18.75" customHeight="1" x14ac:dyDescent="0.25">
      <c r="A92" s="151" t="s">
        <v>33</v>
      </c>
      <c r="B92" s="151"/>
      <c r="C92" s="151"/>
      <c r="D92" s="151"/>
      <c r="E92" s="154"/>
      <c r="F92" s="152"/>
    </row>
    <row r="93" spans="1:6" ht="18.75" customHeight="1" x14ac:dyDescent="0.25">
      <c r="A93" s="153" t="s">
        <v>101</v>
      </c>
      <c r="B93" s="153"/>
      <c r="C93" s="153"/>
      <c r="D93" s="153"/>
      <c r="E93" s="153"/>
      <c r="F93" s="153"/>
    </row>
    <row r="94" spans="1:6" ht="46.5" customHeight="1" x14ac:dyDescent="0.25">
      <c r="A94" s="151" t="s">
        <v>34</v>
      </c>
      <c r="B94" s="151"/>
      <c r="C94" s="151"/>
      <c r="D94" s="151"/>
      <c r="E94" s="69">
        <v>108423.6</v>
      </c>
      <c r="F94" s="40" t="s">
        <v>102</v>
      </c>
    </row>
    <row r="95" spans="1:6" ht="13.5" customHeight="1" x14ac:dyDescent="0.25">
      <c r="A95" s="152"/>
      <c r="B95" s="152"/>
      <c r="C95" s="152"/>
      <c r="D95" s="152"/>
      <c r="E95" s="152"/>
      <c r="F95" s="152"/>
    </row>
    <row r="96" spans="1:6" ht="21.75" customHeight="1" x14ac:dyDescent="0.25">
      <c r="A96" s="153" t="s">
        <v>129</v>
      </c>
      <c r="B96" s="153"/>
      <c r="C96" s="153"/>
      <c r="D96" s="153"/>
      <c r="E96" s="62">
        <f>(C12+C13+C14)/12*(8*0.019+4*0.018)</f>
        <v>38726.316906666667</v>
      </c>
      <c r="F96" s="38" t="s">
        <v>128</v>
      </c>
    </row>
    <row r="97" spans="1:16" ht="24" customHeight="1" x14ac:dyDescent="0.25">
      <c r="A97" s="42"/>
      <c r="B97" s="43"/>
      <c r="C97" s="43"/>
      <c r="D97" s="64" t="s">
        <v>122</v>
      </c>
      <c r="E97" s="65">
        <f>E34+E58+E64+E77+E81+E83+E85+E87+E88+E89+E91+E94+E96</f>
        <v>1377229.87</v>
      </c>
      <c r="F97" s="23"/>
    </row>
    <row r="98" spans="1:16" ht="18" customHeight="1" x14ac:dyDescent="0.25">
      <c r="A98" s="44"/>
      <c r="B98" s="44"/>
      <c r="C98" s="44"/>
      <c r="D98" s="24"/>
      <c r="E98" s="25"/>
      <c r="F98" s="25"/>
    </row>
    <row r="99" spans="1:16" s="26" customFormat="1" ht="21" customHeight="1" x14ac:dyDescent="0.25">
      <c r="A99" s="157" t="s">
        <v>7</v>
      </c>
      <c r="B99" s="158"/>
      <c r="C99" s="158"/>
      <c r="D99" s="158"/>
      <c r="E99" s="158"/>
      <c r="F99" s="159"/>
    </row>
    <row r="100" spans="1:16" s="26" customFormat="1" ht="16.5" customHeight="1" x14ac:dyDescent="0.25">
      <c r="A100" s="156" t="s">
        <v>76</v>
      </c>
      <c r="B100" s="156"/>
      <c r="C100" s="156" t="s">
        <v>77</v>
      </c>
      <c r="D100" s="156"/>
      <c r="E100" s="45" t="s">
        <v>78</v>
      </c>
      <c r="F100" s="45" t="s">
        <v>17</v>
      </c>
    </row>
    <row r="101" spans="1:16" s="26" customFormat="1" ht="15" customHeight="1" x14ac:dyDescent="0.25">
      <c r="A101" s="85" t="s">
        <v>153</v>
      </c>
      <c r="B101" s="86"/>
      <c r="C101" s="89" t="s">
        <v>157</v>
      </c>
      <c r="D101" s="86"/>
      <c r="E101" s="67">
        <v>81682.39</v>
      </c>
      <c r="F101" s="92" t="s">
        <v>162</v>
      </c>
    </row>
    <row r="102" spans="1:16" s="26" customFormat="1" ht="15" customHeight="1" x14ac:dyDescent="0.25">
      <c r="A102" s="83" t="s">
        <v>154</v>
      </c>
      <c r="B102" s="84"/>
      <c r="C102" s="90" t="s">
        <v>158</v>
      </c>
      <c r="D102" s="84"/>
      <c r="E102" s="67">
        <v>2998.42</v>
      </c>
      <c r="F102" s="92" t="s">
        <v>140</v>
      </c>
    </row>
    <row r="103" spans="1:16" s="26" customFormat="1" ht="15" customHeight="1" x14ac:dyDescent="0.25">
      <c r="A103" s="83" t="s">
        <v>155</v>
      </c>
      <c r="B103" s="84"/>
      <c r="C103" s="90" t="s">
        <v>159</v>
      </c>
      <c r="D103" s="84"/>
      <c r="E103" s="67">
        <v>7008.7</v>
      </c>
      <c r="F103" s="92" t="s">
        <v>140</v>
      </c>
    </row>
    <row r="104" spans="1:16" s="26" customFormat="1" ht="15" customHeight="1" x14ac:dyDescent="0.25">
      <c r="A104" s="83" t="s">
        <v>155</v>
      </c>
      <c r="B104" s="84"/>
      <c r="C104" s="90" t="s">
        <v>160</v>
      </c>
      <c r="D104" s="84"/>
      <c r="E104" s="67">
        <v>9528.61</v>
      </c>
      <c r="F104" s="92" t="s">
        <v>140</v>
      </c>
    </row>
    <row r="105" spans="1:16" s="26" customFormat="1" ht="15" customHeight="1" x14ac:dyDescent="0.25">
      <c r="A105" s="87" t="s">
        <v>156</v>
      </c>
      <c r="B105" s="88"/>
      <c r="C105" s="91" t="s">
        <v>161</v>
      </c>
      <c r="D105" s="88"/>
      <c r="E105" s="67">
        <v>11378.82</v>
      </c>
      <c r="F105" s="92" t="s">
        <v>140</v>
      </c>
    </row>
    <row r="106" spans="1:16" s="26" customFormat="1" ht="18.75" customHeight="1" x14ac:dyDescent="0.25">
      <c r="A106" s="58"/>
      <c r="B106" s="58"/>
      <c r="C106" s="58"/>
      <c r="D106" s="59" t="s">
        <v>122</v>
      </c>
      <c r="E106" s="68">
        <f>SUM(E101:E105)</f>
        <v>112596.94</v>
      </c>
      <c r="F106" s="27"/>
    </row>
    <row r="107" spans="1:16" ht="20.25" customHeight="1" x14ac:dyDescent="0.25"/>
    <row r="108" spans="1:16" ht="18" customHeight="1" x14ac:dyDescent="0.25">
      <c r="A108" s="157" t="s">
        <v>8</v>
      </c>
      <c r="B108" s="158"/>
      <c r="C108" s="158"/>
      <c r="D108" s="158"/>
      <c r="E108" s="158"/>
      <c r="F108" s="159"/>
    </row>
    <row r="109" spans="1:16" x14ac:dyDescent="0.25">
      <c r="A109" s="156" t="s">
        <v>76</v>
      </c>
      <c r="B109" s="156"/>
      <c r="C109" s="156" t="s">
        <v>77</v>
      </c>
      <c r="D109" s="156"/>
      <c r="E109" s="45" t="s">
        <v>78</v>
      </c>
      <c r="F109" s="45" t="s">
        <v>17</v>
      </c>
    </row>
    <row r="110" spans="1:16" ht="20.25" customHeight="1" x14ac:dyDescent="0.25">
      <c r="A110" s="151"/>
      <c r="B110" s="151"/>
      <c r="C110" s="151"/>
      <c r="D110" s="151"/>
      <c r="E110" s="39"/>
      <c r="F110" s="61"/>
    </row>
    <row r="111" spans="1:16" ht="5.25" customHeight="1" x14ac:dyDescent="0.25"/>
    <row r="112" spans="1:16" s="47" customFormat="1" ht="16.5" customHeight="1" x14ac:dyDescent="0.25">
      <c r="A112" s="48"/>
      <c r="B112" s="48"/>
      <c r="C112" s="48"/>
      <c r="D112" s="49"/>
      <c r="E112" s="50"/>
      <c r="F112" s="50"/>
      <c r="G112" s="46"/>
      <c r="H112" s="46"/>
      <c r="I112" s="46"/>
      <c r="J112" s="46"/>
      <c r="K112" s="46"/>
      <c r="L112" s="46"/>
      <c r="M112" s="46"/>
      <c r="N112" s="46"/>
      <c r="O112" s="46"/>
      <c r="P112" s="46"/>
    </row>
    <row r="113" spans="1:16" s="47" customFormat="1" ht="16.5" customHeight="1" x14ac:dyDescent="0.25">
      <c r="A113" s="48"/>
      <c r="B113" s="48"/>
      <c r="C113" s="48"/>
      <c r="D113" s="49"/>
      <c r="E113" s="50"/>
      <c r="F113" s="50"/>
      <c r="G113" s="46"/>
      <c r="H113" s="46"/>
      <c r="I113" s="46"/>
      <c r="J113" s="46"/>
      <c r="K113" s="46"/>
      <c r="L113" s="46"/>
      <c r="M113" s="46"/>
      <c r="N113" s="46"/>
      <c r="O113" s="46"/>
      <c r="P113" s="46"/>
    </row>
    <row r="115" spans="1:16" s="26" customFormat="1" ht="16.5" customHeight="1" x14ac:dyDescent="0.25">
      <c r="A115" s="155" t="s">
        <v>86</v>
      </c>
      <c r="B115" s="155"/>
      <c r="C115" s="155"/>
      <c r="D115" s="54"/>
      <c r="E115" s="55" t="s">
        <v>150</v>
      </c>
      <c r="F115" s="51"/>
    </row>
    <row r="116" spans="1:16" s="26" customFormat="1" ht="17.25" customHeight="1" x14ac:dyDescent="0.3">
      <c r="A116" s="167" t="s">
        <v>87</v>
      </c>
      <c r="B116" s="167"/>
      <c r="C116" s="167"/>
      <c r="D116" s="56"/>
      <c r="E116" s="57"/>
      <c r="F116" s="27"/>
    </row>
  </sheetData>
  <mergeCells count="100">
    <mergeCell ref="A33:F33"/>
    <mergeCell ref="A8:F8"/>
    <mergeCell ref="A30:F30"/>
    <mergeCell ref="A31:F31"/>
    <mergeCell ref="A7:F7"/>
    <mergeCell ref="A20:F20"/>
    <mergeCell ref="A28:C28"/>
    <mergeCell ref="A32:D32"/>
    <mergeCell ref="A1:F1"/>
    <mergeCell ref="A2:F2"/>
    <mergeCell ref="A10:A11"/>
    <mergeCell ref="B10:B11"/>
    <mergeCell ref="C10:C11"/>
    <mergeCell ref="D10:E10"/>
    <mergeCell ref="F10:F11"/>
    <mergeCell ref="A9:F9"/>
    <mergeCell ref="F34:F56"/>
    <mergeCell ref="F58:F62"/>
    <mergeCell ref="F64:F68"/>
    <mergeCell ref="F70:F75"/>
    <mergeCell ref="A61:D61"/>
    <mergeCell ref="A69:F69"/>
    <mergeCell ref="A60:D60"/>
    <mergeCell ref="A34:D34"/>
    <mergeCell ref="E34:E56"/>
    <mergeCell ref="A35:D35"/>
    <mergeCell ref="A36:D36"/>
    <mergeCell ref="A37:D37"/>
    <mergeCell ref="A38:D38"/>
    <mergeCell ref="A39:D39"/>
    <mergeCell ref="A40:D40"/>
    <mergeCell ref="A41:D41"/>
    <mergeCell ref="A87:D87"/>
    <mergeCell ref="A45:D45"/>
    <mergeCell ref="A46:D46"/>
    <mergeCell ref="A116:C116"/>
    <mergeCell ref="A108:F108"/>
    <mergeCell ref="A109:B109"/>
    <mergeCell ref="C109:D109"/>
    <mergeCell ref="A110:B110"/>
    <mergeCell ref="C110:D110"/>
    <mergeCell ref="A70:D70"/>
    <mergeCell ref="E70:E75"/>
    <mergeCell ref="A71:D71"/>
    <mergeCell ref="A72:D72"/>
    <mergeCell ref="A73:D73"/>
    <mergeCell ref="A74:D74"/>
    <mergeCell ref="A75:D75"/>
    <mergeCell ref="A76:F76"/>
    <mergeCell ref="A77:D77"/>
    <mergeCell ref="E77:E79"/>
    <mergeCell ref="A78:D78"/>
    <mergeCell ref="A79:D79"/>
    <mergeCell ref="A115:C115"/>
    <mergeCell ref="A57:F57"/>
    <mergeCell ref="A58:D58"/>
    <mergeCell ref="C100:D100"/>
    <mergeCell ref="A99:F99"/>
    <mergeCell ref="A93:F93"/>
    <mergeCell ref="A100:B100"/>
    <mergeCell ref="A82:F82"/>
    <mergeCell ref="A83:D83"/>
    <mergeCell ref="A84:F84"/>
    <mergeCell ref="A85:D85"/>
    <mergeCell ref="A86:F86"/>
    <mergeCell ref="A92:D92"/>
    <mergeCell ref="E58:E62"/>
    <mergeCell ref="A59:D59"/>
    <mergeCell ref="A80:F80"/>
    <mergeCell ref="E64:E68"/>
    <mergeCell ref="A65:D65"/>
    <mergeCell ref="A66:D66"/>
    <mergeCell ref="A67:D67"/>
    <mergeCell ref="A68:D68"/>
    <mergeCell ref="A42:D42"/>
    <mergeCell ref="A52:D52"/>
    <mergeCell ref="A53:D53"/>
    <mergeCell ref="A43:D43"/>
    <mergeCell ref="A44:D44"/>
    <mergeCell ref="A47:D47"/>
    <mergeCell ref="A48:D48"/>
    <mergeCell ref="A49:D49"/>
    <mergeCell ref="A50:D50"/>
    <mergeCell ref="A51:D51"/>
    <mergeCell ref="A54:D54"/>
    <mergeCell ref="A56:D56"/>
    <mergeCell ref="A55:D55"/>
    <mergeCell ref="A95:F95"/>
    <mergeCell ref="A96:D96"/>
    <mergeCell ref="A89:D89"/>
    <mergeCell ref="F91:F92"/>
    <mergeCell ref="A90:F90"/>
    <mergeCell ref="A91:D91"/>
    <mergeCell ref="E91:E92"/>
    <mergeCell ref="A81:D81"/>
    <mergeCell ref="A88:D88"/>
    <mergeCell ref="A94:D94"/>
    <mergeCell ref="A62:D62"/>
    <mergeCell ref="A63:F63"/>
    <mergeCell ref="A64:D64"/>
  </mergeCells>
  <pageMargins left="0.23622047244094491" right="0.43307086614173229" top="0.94488188976377963" bottom="0.94488188976377963" header="0.31496062992125984" footer="0.31496062992125984"/>
  <pageSetup paperSize="9" scale="73" fitToHeight="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117"/>
  <sheetViews>
    <sheetView topLeftCell="A4" zoomScale="71" zoomScaleNormal="71" workbookViewId="0">
      <selection activeCell="B13" sqref="B13"/>
    </sheetView>
  </sheetViews>
  <sheetFormatPr defaultRowHeight="15.75" x14ac:dyDescent="0.25"/>
  <cols>
    <col min="1" max="1" width="31.42578125" style="28" customWidth="1"/>
    <col min="2" max="2" width="15" style="28" customWidth="1"/>
    <col min="3" max="3" width="14.7109375" style="28" customWidth="1"/>
    <col min="4" max="4" width="21.7109375" style="28" customWidth="1"/>
    <col min="5" max="5" width="22.28515625" style="29" customWidth="1"/>
    <col min="6" max="6" width="26" style="29" customWidth="1"/>
    <col min="7" max="7" width="13.140625" style="28" customWidth="1"/>
    <col min="8" max="8" width="9.140625" style="28"/>
    <col min="9" max="9" width="13.7109375" style="28" customWidth="1"/>
    <col min="10" max="10" width="11.28515625" style="28" customWidth="1"/>
    <col min="11" max="11" width="9.140625" style="28"/>
    <col min="12" max="12" width="13.85546875" style="28" customWidth="1"/>
    <col min="13" max="16384" width="9.140625" style="28"/>
  </cols>
  <sheetData>
    <row r="1" spans="1:12" ht="32.25" customHeight="1" x14ac:dyDescent="0.25">
      <c r="A1" s="168" t="s">
        <v>200</v>
      </c>
      <c r="B1" s="168"/>
      <c r="C1" s="168"/>
      <c r="D1" s="168"/>
      <c r="E1" s="168"/>
      <c r="F1" s="168"/>
    </row>
    <row r="2" spans="1:12" ht="19.5" customHeight="1" x14ac:dyDescent="0.25">
      <c r="A2" s="168" t="s">
        <v>207</v>
      </c>
      <c r="B2" s="168"/>
      <c r="C2" s="168"/>
      <c r="D2" s="168"/>
      <c r="E2" s="168"/>
      <c r="F2" s="168"/>
    </row>
    <row r="3" spans="1:12" x14ac:dyDescent="0.25">
      <c r="A3" s="28" t="s">
        <v>0</v>
      </c>
    </row>
    <row r="4" spans="1:12" x14ac:dyDescent="0.25">
      <c r="A4" s="28" t="s">
        <v>1</v>
      </c>
    </row>
    <row r="5" spans="1:12" x14ac:dyDescent="0.25">
      <c r="A5" s="108" t="s">
        <v>208</v>
      </c>
    </row>
    <row r="6" spans="1:12" x14ac:dyDescent="0.25">
      <c r="A6" s="28" t="s">
        <v>2</v>
      </c>
      <c r="I6" s="28">
        <f>6643.6+924.2</f>
        <v>7567.8</v>
      </c>
    </row>
    <row r="7" spans="1:12" ht="31.5" customHeight="1" x14ac:dyDescent="0.25">
      <c r="A7" s="173" t="s">
        <v>3</v>
      </c>
      <c r="B7" s="173"/>
      <c r="C7" s="173"/>
      <c r="D7" s="173"/>
      <c r="E7" s="173"/>
      <c r="F7" s="173"/>
    </row>
    <row r="8" spans="1:12" ht="21.75" customHeight="1" x14ac:dyDescent="0.25">
      <c r="A8" s="173" t="s">
        <v>4</v>
      </c>
      <c r="B8" s="173"/>
      <c r="C8" s="173"/>
      <c r="D8" s="173"/>
      <c r="E8" s="173"/>
      <c r="F8" s="173"/>
    </row>
    <row r="9" spans="1:12" ht="21.75" customHeight="1" x14ac:dyDescent="0.25">
      <c r="A9" s="105"/>
      <c r="B9" s="105"/>
      <c r="C9" s="105"/>
      <c r="D9" s="105"/>
      <c r="E9" s="105"/>
      <c r="F9" s="105"/>
    </row>
    <row r="10" spans="1:12" ht="21.75" customHeight="1" x14ac:dyDescent="0.25">
      <c r="A10" s="172" t="s">
        <v>19</v>
      </c>
      <c r="B10" s="172"/>
      <c r="C10" s="172"/>
      <c r="D10" s="172"/>
      <c r="E10" s="172"/>
      <c r="F10" s="172"/>
    </row>
    <row r="11" spans="1:12" ht="18" customHeight="1" x14ac:dyDescent="0.25">
      <c r="A11" s="169" t="s">
        <v>5</v>
      </c>
      <c r="B11" s="169" t="s">
        <v>82</v>
      </c>
      <c r="C11" s="169" t="s">
        <v>83</v>
      </c>
      <c r="D11" s="169" t="s">
        <v>84</v>
      </c>
      <c r="E11" s="169"/>
      <c r="F11" s="170" t="s">
        <v>211</v>
      </c>
    </row>
    <row r="12" spans="1:12" ht="50.25" customHeight="1" x14ac:dyDescent="0.25">
      <c r="A12" s="169"/>
      <c r="B12" s="169"/>
      <c r="C12" s="169"/>
      <c r="D12" s="97" t="s">
        <v>209</v>
      </c>
      <c r="E12" s="97" t="s">
        <v>210</v>
      </c>
      <c r="F12" s="171"/>
    </row>
    <row r="13" spans="1:12" ht="15" customHeight="1" x14ac:dyDescent="0.25">
      <c r="A13" s="31" t="s">
        <v>6</v>
      </c>
      <c r="B13" s="109">
        <f>(717053.4+108423.6)+(101898+15096)</f>
        <v>942471</v>
      </c>
      <c r="C13" s="109">
        <f>(756392.21+109578.64)+(84887.55+12575.93)</f>
        <v>963434.33</v>
      </c>
      <c r="D13" s="110">
        <f>B13-C13</f>
        <v>-20963.329999999958</v>
      </c>
      <c r="E13" s="182">
        <v>152892.45000000001</v>
      </c>
      <c r="F13" s="111" t="s">
        <v>20</v>
      </c>
      <c r="G13" s="28" t="s">
        <v>173</v>
      </c>
    </row>
    <row r="14" spans="1:12" ht="15" customHeight="1" x14ac:dyDescent="0.25">
      <c r="A14" s="31" t="s">
        <v>7</v>
      </c>
      <c r="B14" s="110">
        <f>593939.82+82695</f>
        <v>676634.82</v>
      </c>
      <c r="C14" s="110">
        <f>600267.56+68890.22</f>
        <v>669157.78</v>
      </c>
      <c r="D14" s="110">
        <f>B14-C14</f>
        <v>7477.0399999999208</v>
      </c>
      <c r="E14" s="183"/>
      <c r="F14" s="112">
        <v>2753855.4</v>
      </c>
      <c r="G14" s="28" t="s">
        <v>174</v>
      </c>
      <c r="L14" s="34"/>
    </row>
    <row r="15" spans="1:12" ht="15" customHeight="1" x14ac:dyDescent="0.25">
      <c r="A15" s="31" t="s">
        <v>8</v>
      </c>
      <c r="B15" s="110">
        <v>0</v>
      </c>
      <c r="C15" s="110">
        <v>0</v>
      </c>
      <c r="D15" s="110">
        <v>0</v>
      </c>
      <c r="E15" s="112">
        <f>16041.38-16031.68+3025.74-1233.06</f>
        <v>1802.3799999999987</v>
      </c>
      <c r="F15" s="112">
        <v>150650.35</v>
      </c>
    </row>
    <row r="16" spans="1:12" ht="15" customHeight="1" x14ac:dyDescent="0.25">
      <c r="A16" s="31" t="s">
        <v>9</v>
      </c>
      <c r="B16" s="109"/>
      <c r="C16" s="109"/>
      <c r="D16" s="110"/>
      <c r="E16" s="112"/>
      <c r="F16" s="111" t="s">
        <v>20</v>
      </c>
      <c r="L16" s="107"/>
    </row>
    <row r="17" spans="1:6" ht="15" customHeight="1" x14ac:dyDescent="0.25">
      <c r="A17" s="31" t="s">
        <v>10</v>
      </c>
      <c r="B17" s="109"/>
      <c r="C17" s="109"/>
      <c r="D17" s="110"/>
      <c r="E17" s="112"/>
      <c r="F17" s="111" t="s">
        <v>20</v>
      </c>
    </row>
    <row r="18" spans="1:6" ht="15" customHeight="1" x14ac:dyDescent="0.25">
      <c r="A18" s="31" t="s">
        <v>11</v>
      </c>
      <c r="B18" s="109"/>
      <c r="C18" s="109"/>
      <c r="D18" s="110"/>
      <c r="E18" s="112"/>
      <c r="F18" s="111" t="s">
        <v>20</v>
      </c>
    </row>
    <row r="19" spans="1:6" ht="15" customHeight="1" x14ac:dyDescent="0.25">
      <c r="A19" s="31" t="s">
        <v>12</v>
      </c>
      <c r="B19" s="109"/>
      <c r="C19" s="109"/>
      <c r="D19" s="110"/>
      <c r="E19" s="112"/>
      <c r="F19" s="111" t="s">
        <v>20</v>
      </c>
    </row>
    <row r="20" spans="1:6" ht="13.5" customHeight="1" x14ac:dyDescent="0.25"/>
    <row r="21" spans="1:6" ht="22.5" customHeight="1" x14ac:dyDescent="0.25">
      <c r="A21" s="176" t="s">
        <v>172</v>
      </c>
      <c r="B21" s="176"/>
      <c r="C21" s="176"/>
      <c r="D21" s="176"/>
      <c r="E21" s="176"/>
      <c r="F21" s="176"/>
    </row>
    <row r="22" spans="1:6" ht="31.5" x14ac:dyDescent="0.25">
      <c r="A22" s="97" t="s">
        <v>13</v>
      </c>
      <c r="B22" s="97" t="s">
        <v>14</v>
      </c>
      <c r="C22" s="97" t="s">
        <v>15</v>
      </c>
      <c r="D22" s="97" t="s">
        <v>16</v>
      </c>
      <c r="E22" s="97" t="s">
        <v>17</v>
      </c>
      <c r="F22" s="97" t="s">
        <v>130</v>
      </c>
    </row>
    <row r="23" spans="1:6" ht="97.5" customHeight="1" x14ac:dyDescent="0.25">
      <c r="A23" s="113" t="s">
        <v>81</v>
      </c>
      <c r="B23" s="114">
        <v>41310</v>
      </c>
      <c r="C23" s="112">
        <v>5479.05</v>
      </c>
      <c r="D23" s="112">
        <v>5435.56</v>
      </c>
      <c r="E23" s="115" t="s">
        <v>139</v>
      </c>
      <c r="F23" s="35" t="s">
        <v>20</v>
      </c>
    </row>
    <row r="24" spans="1:6" ht="96" customHeight="1" x14ac:dyDescent="0.25">
      <c r="A24" s="113" t="s">
        <v>163</v>
      </c>
      <c r="B24" s="114">
        <v>42844</v>
      </c>
      <c r="C24" s="112">
        <v>2497.7199999999998</v>
      </c>
      <c r="D24" s="112">
        <v>2289.58</v>
      </c>
      <c r="E24" s="115" t="s">
        <v>165</v>
      </c>
      <c r="F24" s="35" t="s">
        <v>20</v>
      </c>
    </row>
    <row r="25" spans="1:6" ht="35.25" customHeight="1" x14ac:dyDescent="0.25">
      <c r="A25" s="113" t="s">
        <v>187</v>
      </c>
      <c r="B25" s="114">
        <v>43213</v>
      </c>
      <c r="C25" s="112">
        <v>460.8</v>
      </c>
      <c r="D25" s="112">
        <v>864</v>
      </c>
      <c r="E25" s="115" t="s">
        <v>188</v>
      </c>
      <c r="F25" s="35" t="s">
        <v>20</v>
      </c>
    </row>
    <row r="26" spans="1:6" ht="36.75" customHeight="1" x14ac:dyDescent="0.25">
      <c r="A26" s="113" t="s">
        <v>189</v>
      </c>
      <c r="B26" s="114">
        <v>43192</v>
      </c>
      <c r="C26" s="112">
        <v>3456</v>
      </c>
      <c r="D26" s="112">
        <v>864</v>
      </c>
      <c r="E26" s="115" t="s">
        <v>188</v>
      </c>
      <c r="F26" s="35" t="s">
        <v>20</v>
      </c>
    </row>
    <row r="27" spans="1:6" ht="33" customHeight="1" x14ac:dyDescent="0.25">
      <c r="A27" s="113" t="s">
        <v>190</v>
      </c>
      <c r="B27" s="114">
        <v>43313</v>
      </c>
      <c r="C27" s="112">
        <v>345.6</v>
      </c>
      <c r="D27" s="112">
        <v>5.51</v>
      </c>
      <c r="E27" s="115" t="s">
        <v>188</v>
      </c>
      <c r="F27" s="35" t="s">
        <v>20</v>
      </c>
    </row>
    <row r="28" spans="1:6" ht="36" customHeight="1" x14ac:dyDescent="0.25">
      <c r="A28" s="113" t="s">
        <v>191</v>
      </c>
      <c r="B28" s="114">
        <v>43192</v>
      </c>
      <c r="C28" s="112">
        <v>151.19999999999999</v>
      </c>
      <c r="D28" s="112">
        <v>504</v>
      </c>
      <c r="E28" s="115" t="s">
        <v>188</v>
      </c>
      <c r="F28" s="35" t="s">
        <v>20</v>
      </c>
    </row>
    <row r="29" spans="1:6" ht="24.75" customHeight="1" x14ac:dyDescent="0.25">
      <c r="A29" s="177" t="s">
        <v>122</v>
      </c>
      <c r="B29" s="177"/>
      <c r="C29" s="177"/>
      <c r="D29" s="112">
        <f>D23+D24+D25+D26+D27+D28</f>
        <v>9962.65</v>
      </c>
    </row>
    <row r="30" spans="1:6" ht="12" customHeight="1" x14ac:dyDescent="0.25"/>
    <row r="31" spans="1:6" ht="159" customHeight="1" x14ac:dyDescent="0.25"/>
    <row r="32" spans="1:6" ht="20.25" customHeight="1" x14ac:dyDescent="0.25">
      <c r="A32" s="174" t="s">
        <v>18</v>
      </c>
      <c r="B32" s="174"/>
      <c r="C32" s="174"/>
      <c r="D32" s="174"/>
      <c r="E32" s="174"/>
      <c r="F32" s="174"/>
    </row>
    <row r="33" spans="1:8" ht="22.5" customHeight="1" x14ac:dyDescent="0.25">
      <c r="A33" s="175" t="s">
        <v>85</v>
      </c>
      <c r="B33" s="175"/>
      <c r="C33" s="175"/>
      <c r="D33" s="175"/>
      <c r="E33" s="175"/>
      <c r="F33" s="175"/>
    </row>
    <row r="34" spans="1:8" ht="25.5" customHeight="1" x14ac:dyDescent="0.25">
      <c r="A34" s="178" t="s">
        <v>104</v>
      </c>
      <c r="B34" s="178"/>
      <c r="C34" s="178"/>
      <c r="D34" s="178"/>
      <c r="E34" s="37" t="s">
        <v>89</v>
      </c>
      <c r="F34" s="37" t="s">
        <v>103</v>
      </c>
    </row>
    <row r="35" spans="1:8" ht="101.25" customHeight="1" x14ac:dyDescent="0.25">
      <c r="A35" s="153" t="s">
        <v>90</v>
      </c>
      <c r="B35" s="153"/>
      <c r="C35" s="153"/>
      <c r="D35" s="153"/>
      <c r="E35" s="153"/>
      <c r="F35" s="153"/>
    </row>
    <row r="36" spans="1:8" ht="31.5" customHeight="1" x14ac:dyDescent="0.25">
      <c r="A36" s="151" t="s">
        <v>131</v>
      </c>
      <c r="B36" s="151"/>
      <c r="C36" s="151"/>
      <c r="D36" s="151"/>
      <c r="E36" s="154">
        <f>B13-(E60+E66+E72+E79+E84+E86+E88+E90+E91+E92+E94+E97)</f>
        <v>150809.36199999996</v>
      </c>
      <c r="F36" s="152" t="s">
        <v>140</v>
      </c>
    </row>
    <row r="37" spans="1:8" ht="47.25" customHeight="1" x14ac:dyDescent="0.25">
      <c r="A37" s="151" t="s">
        <v>21</v>
      </c>
      <c r="B37" s="151"/>
      <c r="C37" s="151"/>
      <c r="D37" s="151"/>
      <c r="E37" s="154"/>
      <c r="F37" s="152"/>
      <c r="G37" s="28">
        <v>818951.4</v>
      </c>
      <c r="H37" s="28" t="s">
        <v>218</v>
      </c>
    </row>
    <row r="38" spans="1:8" ht="15" customHeight="1" x14ac:dyDescent="0.25">
      <c r="A38" s="151" t="s">
        <v>22</v>
      </c>
      <c r="B38" s="151"/>
      <c r="C38" s="151"/>
      <c r="D38" s="151"/>
      <c r="E38" s="154"/>
      <c r="F38" s="152"/>
    </row>
    <row r="39" spans="1:8" ht="15" customHeight="1" x14ac:dyDescent="0.25">
      <c r="A39" s="151" t="s">
        <v>23</v>
      </c>
      <c r="B39" s="151"/>
      <c r="C39" s="151"/>
      <c r="D39" s="151"/>
      <c r="E39" s="154"/>
      <c r="F39" s="152"/>
    </row>
    <row r="40" spans="1:8" ht="30" customHeight="1" x14ac:dyDescent="0.25">
      <c r="A40" s="151" t="s">
        <v>24</v>
      </c>
      <c r="B40" s="151"/>
      <c r="C40" s="151"/>
      <c r="D40" s="151"/>
      <c r="E40" s="154"/>
      <c r="F40" s="152"/>
    </row>
    <row r="41" spans="1:8" ht="15" customHeight="1" x14ac:dyDescent="0.25">
      <c r="A41" s="151" t="s">
        <v>25</v>
      </c>
      <c r="B41" s="151"/>
      <c r="C41" s="151"/>
      <c r="D41" s="151"/>
      <c r="E41" s="154"/>
      <c r="F41" s="152"/>
    </row>
    <row r="42" spans="1:8" ht="33" customHeight="1" x14ac:dyDescent="0.25">
      <c r="A42" s="151" t="s">
        <v>133</v>
      </c>
      <c r="B42" s="151"/>
      <c r="C42" s="151"/>
      <c r="D42" s="151"/>
      <c r="E42" s="154"/>
      <c r="F42" s="152"/>
    </row>
    <row r="43" spans="1:8" ht="18.75" customHeight="1" x14ac:dyDescent="0.25">
      <c r="A43" s="151" t="s">
        <v>132</v>
      </c>
      <c r="B43" s="151"/>
      <c r="C43" s="151"/>
      <c r="D43" s="151"/>
      <c r="E43" s="154"/>
      <c r="F43" s="152"/>
    </row>
    <row r="44" spans="1:8" ht="13.5" customHeight="1" x14ac:dyDescent="0.25">
      <c r="A44" s="151" t="s">
        <v>37</v>
      </c>
      <c r="B44" s="151"/>
      <c r="C44" s="151"/>
      <c r="D44" s="151"/>
      <c r="E44" s="154"/>
      <c r="F44" s="152"/>
    </row>
    <row r="45" spans="1:8" ht="13.5" customHeight="1" x14ac:dyDescent="0.25">
      <c r="A45" s="151" t="s">
        <v>75</v>
      </c>
      <c r="B45" s="151"/>
      <c r="C45" s="151"/>
      <c r="D45" s="151"/>
      <c r="E45" s="154"/>
      <c r="F45" s="152"/>
    </row>
    <row r="46" spans="1:8" ht="18" customHeight="1" x14ac:dyDescent="0.25">
      <c r="A46" s="151" t="s">
        <v>38</v>
      </c>
      <c r="B46" s="151"/>
      <c r="C46" s="151"/>
      <c r="D46" s="151"/>
      <c r="E46" s="154"/>
      <c r="F46" s="152"/>
    </row>
    <row r="47" spans="1:8" ht="29.25" customHeight="1" x14ac:dyDescent="0.25">
      <c r="A47" s="151" t="s">
        <v>39</v>
      </c>
      <c r="B47" s="151"/>
      <c r="C47" s="151"/>
      <c r="D47" s="151"/>
      <c r="E47" s="154"/>
      <c r="F47" s="152"/>
    </row>
    <row r="48" spans="1:8" ht="15" customHeight="1" x14ac:dyDescent="0.25">
      <c r="A48" s="151" t="s">
        <v>54</v>
      </c>
      <c r="B48" s="151"/>
      <c r="C48" s="151"/>
      <c r="D48" s="151"/>
      <c r="E48" s="154"/>
      <c r="F48" s="152"/>
    </row>
    <row r="49" spans="1:7" ht="15" customHeight="1" x14ac:dyDescent="0.25">
      <c r="A49" s="151" t="s">
        <v>57</v>
      </c>
      <c r="B49" s="151"/>
      <c r="C49" s="151"/>
      <c r="D49" s="151"/>
      <c r="E49" s="154"/>
      <c r="F49" s="152"/>
    </row>
    <row r="50" spans="1:7" ht="15" customHeight="1" x14ac:dyDescent="0.25">
      <c r="A50" s="151" t="s">
        <v>58</v>
      </c>
      <c r="B50" s="151"/>
      <c r="C50" s="151"/>
      <c r="D50" s="151"/>
      <c r="E50" s="154"/>
      <c r="F50" s="152"/>
    </row>
    <row r="51" spans="1:7" ht="15" customHeight="1" x14ac:dyDescent="0.25">
      <c r="A51" s="151" t="s">
        <v>61</v>
      </c>
      <c r="B51" s="151"/>
      <c r="C51" s="151"/>
      <c r="D51" s="151"/>
      <c r="E51" s="154"/>
      <c r="F51" s="152"/>
    </row>
    <row r="52" spans="1:7" ht="15" customHeight="1" x14ac:dyDescent="0.25">
      <c r="A52" s="151" t="s">
        <v>62</v>
      </c>
      <c r="B52" s="151"/>
      <c r="C52" s="151"/>
      <c r="D52" s="151"/>
      <c r="E52" s="154"/>
      <c r="F52" s="152"/>
    </row>
    <row r="53" spans="1:7" ht="15" customHeight="1" x14ac:dyDescent="0.25">
      <c r="A53" s="151" t="s">
        <v>63</v>
      </c>
      <c r="B53" s="151"/>
      <c r="C53" s="151"/>
      <c r="D53" s="151"/>
      <c r="E53" s="154"/>
      <c r="F53" s="152"/>
    </row>
    <row r="54" spans="1:7" ht="15" customHeight="1" x14ac:dyDescent="0.25">
      <c r="A54" s="151" t="s">
        <v>64</v>
      </c>
      <c r="B54" s="151"/>
      <c r="C54" s="151"/>
      <c r="D54" s="151"/>
      <c r="E54" s="154"/>
      <c r="F54" s="152"/>
    </row>
    <row r="55" spans="1:7" ht="15" customHeight="1" x14ac:dyDescent="0.25">
      <c r="A55" s="151" t="s">
        <v>65</v>
      </c>
      <c r="B55" s="151"/>
      <c r="C55" s="151"/>
      <c r="D55" s="151"/>
      <c r="E55" s="154"/>
      <c r="F55" s="152"/>
    </row>
    <row r="56" spans="1:7" ht="28.5" customHeight="1" x14ac:dyDescent="0.25">
      <c r="A56" s="151" t="s">
        <v>66</v>
      </c>
      <c r="B56" s="151"/>
      <c r="C56" s="151"/>
      <c r="D56" s="151"/>
      <c r="E56" s="154"/>
      <c r="F56" s="152"/>
    </row>
    <row r="57" spans="1:7" ht="30" customHeight="1" x14ac:dyDescent="0.25">
      <c r="A57" s="151" t="s">
        <v>68</v>
      </c>
      <c r="B57" s="151"/>
      <c r="C57" s="151"/>
      <c r="D57" s="151"/>
      <c r="E57" s="154"/>
      <c r="F57" s="152"/>
    </row>
    <row r="58" spans="1:7" ht="19.5" customHeight="1" x14ac:dyDescent="0.25">
      <c r="A58" s="151" t="s">
        <v>69</v>
      </c>
      <c r="B58" s="151"/>
      <c r="C58" s="151"/>
      <c r="D58" s="151"/>
      <c r="E58" s="154"/>
      <c r="F58" s="152"/>
    </row>
    <row r="59" spans="1:7" s="63" customFormat="1" ht="19.5" customHeight="1" x14ac:dyDescent="0.25">
      <c r="A59" s="153" t="s">
        <v>91</v>
      </c>
      <c r="B59" s="153"/>
      <c r="C59" s="153"/>
      <c r="D59" s="153"/>
      <c r="E59" s="153"/>
      <c r="F59" s="153"/>
    </row>
    <row r="60" spans="1:7" ht="15" customHeight="1" x14ac:dyDescent="0.25">
      <c r="A60" s="151" t="s">
        <v>40</v>
      </c>
      <c r="B60" s="151"/>
      <c r="C60" s="151"/>
      <c r="D60" s="151"/>
      <c r="E60" s="154">
        <f>17708.81*12/2</f>
        <v>106252.86000000002</v>
      </c>
      <c r="F60" s="152" t="s">
        <v>212</v>
      </c>
      <c r="G60" s="28" t="s">
        <v>194</v>
      </c>
    </row>
    <row r="61" spans="1:7" ht="15" customHeight="1" x14ac:dyDescent="0.25">
      <c r="A61" s="151" t="s">
        <v>43</v>
      </c>
      <c r="B61" s="151"/>
      <c r="C61" s="151"/>
      <c r="D61" s="151"/>
      <c r="E61" s="154"/>
      <c r="F61" s="152"/>
    </row>
    <row r="62" spans="1:7" ht="15" customHeight="1" x14ac:dyDescent="0.25">
      <c r="A62" s="151" t="s">
        <v>44</v>
      </c>
      <c r="B62" s="151"/>
      <c r="C62" s="151"/>
      <c r="D62" s="151"/>
      <c r="E62" s="154"/>
      <c r="F62" s="152"/>
    </row>
    <row r="63" spans="1:7" ht="15" customHeight="1" x14ac:dyDescent="0.25">
      <c r="A63" s="151" t="s">
        <v>47</v>
      </c>
      <c r="B63" s="151"/>
      <c r="C63" s="151"/>
      <c r="D63" s="151"/>
      <c r="E63" s="154"/>
      <c r="F63" s="152"/>
    </row>
    <row r="64" spans="1:7" ht="15" customHeight="1" x14ac:dyDescent="0.25">
      <c r="A64" s="151" t="s">
        <v>48</v>
      </c>
      <c r="B64" s="151"/>
      <c r="C64" s="151"/>
      <c r="D64" s="151"/>
      <c r="E64" s="154"/>
      <c r="F64" s="152"/>
    </row>
    <row r="65" spans="1:9" ht="18.75" customHeight="1" x14ac:dyDescent="0.25">
      <c r="A65" s="153" t="s">
        <v>125</v>
      </c>
      <c r="B65" s="153"/>
      <c r="C65" s="153"/>
      <c r="D65" s="153"/>
      <c r="E65" s="153"/>
      <c r="F65" s="153"/>
    </row>
    <row r="66" spans="1:9" ht="15" customHeight="1" x14ac:dyDescent="0.25">
      <c r="A66" s="151" t="s">
        <v>49</v>
      </c>
      <c r="B66" s="151"/>
      <c r="C66" s="151"/>
      <c r="D66" s="151"/>
      <c r="E66" s="154">
        <f>4569.22*12/2</f>
        <v>27415.32</v>
      </c>
      <c r="F66" s="152" t="s">
        <v>212</v>
      </c>
      <c r="G66" s="28" t="s">
        <v>194</v>
      </c>
      <c r="H66" s="28">
        <v>4569.22</v>
      </c>
      <c r="I66" s="28" t="s">
        <v>217</v>
      </c>
    </row>
    <row r="67" spans="1:9" ht="15" customHeight="1" x14ac:dyDescent="0.25">
      <c r="A67" s="151" t="s">
        <v>50</v>
      </c>
      <c r="B67" s="151"/>
      <c r="C67" s="151"/>
      <c r="D67" s="151"/>
      <c r="E67" s="154"/>
      <c r="F67" s="152"/>
    </row>
    <row r="68" spans="1:9" ht="15" customHeight="1" x14ac:dyDescent="0.25">
      <c r="A68" s="151" t="s">
        <v>51</v>
      </c>
      <c r="B68" s="151"/>
      <c r="C68" s="151"/>
      <c r="D68" s="151"/>
      <c r="E68" s="154"/>
      <c r="F68" s="152"/>
    </row>
    <row r="69" spans="1:9" ht="15" customHeight="1" x14ac:dyDescent="0.25">
      <c r="A69" s="151" t="s">
        <v>52</v>
      </c>
      <c r="B69" s="151"/>
      <c r="C69" s="151"/>
      <c r="D69" s="151"/>
      <c r="E69" s="154"/>
      <c r="F69" s="152"/>
    </row>
    <row r="70" spans="1:9" ht="15" customHeight="1" x14ac:dyDescent="0.25">
      <c r="A70" s="151" t="s">
        <v>53</v>
      </c>
      <c r="B70" s="151"/>
      <c r="C70" s="151"/>
      <c r="D70" s="151"/>
      <c r="E70" s="154"/>
      <c r="F70" s="152"/>
    </row>
    <row r="71" spans="1:9" ht="18.75" customHeight="1" x14ac:dyDescent="0.25">
      <c r="A71" s="153" t="s">
        <v>93</v>
      </c>
      <c r="B71" s="153"/>
      <c r="C71" s="153"/>
      <c r="D71" s="153"/>
      <c r="E71" s="153"/>
      <c r="F71" s="153"/>
    </row>
    <row r="72" spans="1:9" ht="15" customHeight="1" x14ac:dyDescent="0.25">
      <c r="A72" s="151" t="s">
        <v>70</v>
      </c>
      <c r="B72" s="151"/>
      <c r="C72" s="151"/>
      <c r="D72" s="151"/>
      <c r="E72" s="154">
        <f>4211.02*12</f>
        <v>50532.240000000005</v>
      </c>
      <c r="F72" s="152" t="s">
        <v>212</v>
      </c>
      <c r="G72" s="28" t="s">
        <v>194</v>
      </c>
    </row>
    <row r="73" spans="1:9" ht="15" customHeight="1" x14ac:dyDescent="0.25">
      <c r="A73" s="151" t="s">
        <v>71</v>
      </c>
      <c r="B73" s="151"/>
      <c r="C73" s="151"/>
      <c r="D73" s="151"/>
      <c r="E73" s="154"/>
      <c r="F73" s="152"/>
    </row>
    <row r="74" spans="1:9" ht="15" customHeight="1" x14ac:dyDescent="0.25">
      <c r="A74" s="151" t="s">
        <v>72</v>
      </c>
      <c r="B74" s="151"/>
      <c r="C74" s="151"/>
      <c r="D74" s="151"/>
      <c r="E74" s="154"/>
      <c r="F74" s="152"/>
    </row>
    <row r="75" spans="1:9" ht="15" customHeight="1" x14ac:dyDescent="0.25">
      <c r="A75" s="151" t="s">
        <v>73</v>
      </c>
      <c r="B75" s="151"/>
      <c r="C75" s="151"/>
      <c r="D75" s="151"/>
      <c r="E75" s="154"/>
      <c r="F75" s="152"/>
    </row>
    <row r="76" spans="1:9" ht="15" customHeight="1" x14ac:dyDescent="0.25">
      <c r="A76" s="151" t="s">
        <v>88</v>
      </c>
      <c r="B76" s="151"/>
      <c r="C76" s="151"/>
      <c r="D76" s="151"/>
      <c r="E76" s="154"/>
      <c r="F76" s="152"/>
    </row>
    <row r="77" spans="1:9" ht="15" customHeight="1" x14ac:dyDescent="0.25">
      <c r="A77" s="151" t="s">
        <v>74</v>
      </c>
      <c r="B77" s="151"/>
      <c r="C77" s="151"/>
      <c r="D77" s="151"/>
      <c r="E77" s="154"/>
      <c r="F77" s="152"/>
    </row>
    <row r="78" spans="1:9" ht="49.5" customHeight="1" x14ac:dyDescent="0.25">
      <c r="A78" s="153" t="s">
        <v>94</v>
      </c>
      <c r="B78" s="153"/>
      <c r="C78" s="153"/>
      <c r="D78" s="153"/>
      <c r="E78" s="153"/>
      <c r="F78" s="153"/>
      <c r="G78" s="98">
        <v>28077.32</v>
      </c>
      <c r="H78" s="28" t="s">
        <v>217</v>
      </c>
    </row>
    <row r="79" spans="1:9" ht="15" customHeight="1" x14ac:dyDescent="0.25">
      <c r="A79" s="151" t="s">
        <v>28</v>
      </c>
      <c r="B79" s="151"/>
      <c r="C79" s="151"/>
      <c r="D79" s="151"/>
      <c r="E79" s="154">
        <f>99894.96-E72</f>
        <v>49362.720000000001</v>
      </c>
      <c r="F79" s="179" t="s">
        <v>213</v>
      </c>
    </row>
    <row r="80" spans="1:9" ht="15" customHeight="1" x14ac:dyDescent="0.25">
      <c r="A80" s="164" t="s">
        <v>193</v>
      </c>
      <c r="B80" s="165"/>
      <c r="C80" s="165"/>
      <c r="D80" s="166"/>
      <c r="E80" s="154"/>
      <c r="F80" s="180"/>
    </row>
    <row r="81" spans="1:8" ht="15" customHeight="1" x14ac:dyDescent="0.25">
      <c r="A81" s="151" t="s">
        <v>29</v>
      </c>
      <c r="B81" s="151"/>
      <c r="C81" s="151"/>
      <c r="D81" s="151"/>
      <c r="E81" s="154"/>
      <c r="F81" s="180"/>
      <c r="G81" s="28">
        <v>4.58</v>
      </c>
      <c r="H81" s="28">
        <f>G81*6643.6</f>
        <v>30427.688000000002</v>
      </c>
    </row>
    <row r="82" spans="1:8" ht="15" customHeight="1" x14ac:dyDescent="0.25">
      <c r="A82" s="151" t="s">
        <v>30</v>
      </c>
      <c r="B82" s="151"/>
      <c r="C82" s="151"/>
      <c r="D82" s="151"/>
      <c r="E82" s="154"/>
      <c r="F82" s="181"/>
      <c r="G82" s="28">
        <v>0.65</v>
      </c>
      <c r="H82" s="28">
        <f>G82*6643.6</f>
        <v>4318.34</v>
      </c>
    </row>
    <row r="83" spans="1:8" ht="19.5" customHeight="1" x14ac:dyDescent="0.25">
      <c r="A83" s="153" t="s">
        <v>92</v>
      </c>
      <c r="B83" s="153"/>
      <c r="C83" s="153"/>
      <c r="D83" s="153"/>
      <c r="E83" s="153"/>
      <c r="F83" s="153"/>
    </row>
    <row r="84" spans="1:8" ht="30.75" customHeight="1" x14ac:dyDescent="0.25">
      <c r="A84" s="151" t="s">
        <v>41</v>
      </c>
      <c r="B84" s="151"/>
      <c r="C84" s="151"/>
      <c r="D84" s="151"/>
      <c r="E84" s="117">
        <v>9989.5</v>
      </c>
      <c r="F84" s="100" t="s">
        <v>176</v>
      </c>
      <c r="G84" s="28" t="s">
        <v>195</v>
      </c>
    </row>
    <row r="85" spans="1:8" ht="24" customHeight="1" x14ac:dyDescent="0.25">
      <c r="A85" s="153" t="s">
        <v>95</v>
      </c>
      <c r="B85" s="153"/>
      <c r="C85" s="153"/>
      <c r="D85" s="153"/>
      <c r="E85" s="153"/>
      <c r="F85" s="153"/>
    </row>
    <row r="86" spans="1:8" ht="23.25" customHeight="1" x14ac:dyDescent="0.25">
      <c r="A86" s="151" t="s">
        <v>126</v>
      </c>
      <c r="B86" s="151"/>
      <c r="C86" s="151"/>
      <c r="D86" s="151"/>
      <c r="E86" s="101"/>
      <c r="F86" s="100"/>
      <c r="G86" s="28" t="s">
        <v>195</v>
      </c>
    </row>
    <row r="87" spans="1:8" ht="35.25" customHeight="1" x14ac:dyDescent="0.25">
      <c r="A87" s="153" t="s">
        <v>96</v>
      </c>
      <c r="B87" s="153"/>
      <c r="C87" s="153"/>
      <c r="D87" s="153"/>
      <c r="E87" s="153"/>
      <c r="F87" s="153"/>
    </row>
    <row r="88" spans="1:8" ht="32.25" customHeight="1" x14ac:dyDescent="0.25">
      <c r="A88" s="160" t="s">
        <v>97</v>
      </c>
      <c r="B88" s="160"/>
      <c r="C88" s="160"/>
      <c r="D88" s="160"/>
      <c r="E88" s="66">
        <f>H88*12</f>
        <v>35078.207999999999</v>
      </c>
      <c r="F88" s="41" t="s">
        <v>177</v>
      </c>
      <c r="G88" s="28">
        <v>0.44</v>
      </c>
      <c r="H88" s="28">
        <f>G88*6643.6</f>
        <v>2923.1840000000002</v>
      </c>
    </row>
    <row r="89" spans="1:8" ht="33" customHeight="1" x14ac:dyDescent="0.25">
      <c r="A89" s="161" t="s">
        <v>99</v>
      </c>
      <c r="B89" s="162"/>
      <c r="C89" s="162"/>
      <c r="D89" s="162"/>
      <c r="E89" s="162"/>
      <c r="F89" s="163"/>
    </row>
    <row r="90" spans="1:8" ht="51" customHeight="1" x14ac:dyDescent="0.25">
      <c r="A90" s="164" t="s">
        <v>135</v>
      </c>
      <c r="B90" s="165"/>
      <c r="C90" s="165"/>
      <c r="D90" s="166"/>
      <c r="E90" s="117">
        <v>16346.45</v>
      </c>
      <c r="F90" s="100" t="s">
        <v>214</v>
      </c>
      <c r="G90" s="28" t="s">
        <v>195</v>
      </c>
    </row>
    <row r="91" spans="1:8" ht="48.75" customHeight="1" x14ac:dyDescent="0.25">
      <c r="A91" s="151" t="s">
        <v>55</v>
      </c>
      <c r="B91" s="151"/>
      <c r="C91" s="151"/>
      <c r="D91" s="151"/>
      <c r="E91" s="117">
        <v>298962</v>
      </c>
      <c r="F91" s="100" t="s">
        <v>152</v>
      </c>
      <c r="G91" s="28" t="s">
        <v>196</v>
      </c>
    </row>
    <row r="92" spans="1:8" ht="21.75" customHeight="1" x14ac:dyDescent="0.25">
      <c r="A92" s="151" t="s">
        <v>59</v>
      </c>
      <c r="B92" s="151"/>
      <c r="C92" s="151"/>
      <c r="D92" s="151"/>
      <c r="E92" s="117">
        <f>1230*2</f>
        <v>2460</v>
      </c>
      <c r="F92" s="100" t="s">
        <v>216</v>
      </c>
      <c r="G92" s="28" t="s">
        <v>197</v>
      </c>
    </row>
    <row r="93" spans="1:8" ht="16.5" customHeight="1" x14ac:dyDescent="0.25">
      <c r="A93" s="153" t="s">
        <v>100</v>
      </c>
      <c r="B93" s="153"/>
      <c r="C93" s="153"/>
      <c r="D93" s="153"/>
      <c r="E93" s="153"/>
      <c r="F93" s="153"/>
    </row>
    <row r="94" spans="1:8" ht="31.5" customHeight="1" x14ac:dyDescent="0.25">
      <c r="A94" s="151" t="s">
        <v>31</v>
      </c>
      <c r="B94" s="151"/>
      <c r="C94" s="151"/>
      <c r="D94" s="151"/>
      <c r="E94" s="154">
        <v>71742.740000000005</v>
      </c>
      <c r="F94" s="152" t="s">
        <v>215</v>
      </c>
      <c r="G94" s="28" t="s">
        <v>195</v>
      </c>
    </row>
    <row r="95" spans="1:8" ht="32.25" customHeight="1" x14ac:dyDescent="0.25">
      <c r="A95" s="151" t="s">
        <v>33</v>
      </c>
      <c r="B95" s="151"/>
      <c r="C95" s="151"/>
      <c r="D95" s="151"/>
      <c r="E95" s="154"/>
      <c r="F95" s="152"/>
    </row>
    <row r="96" spans="1:8" ht="18.75" customHeight="1" x14ac:dyDescent="0.25">
      <c r="A96" s="153" t="s">
        <v>101</v>
      </c>
      <c r="B96" s="153"/>
      <c r="C96" s="153"/>
      <c r="D96" s="153"/>
      <c r="E96" s="153"/>
      <c r="F96" s="153"/>
    </row>
    <row r="97" spans="1:7" ht="46.5" customHeight="1" x14ac:dyDescent="0.25">
      <c r="A97" s="151" t="s">
        <v>34</v>
      </c>
      <c r="B97" s="151"/>
      <c r="C97" s="151"/>
      <c r="D97" s="151"/>
      <c r="E97" s="117">
        <v>123519.6</v>
      </c>
      <c r="F97" s="100" t="s">
        <v>179</v>
      </c>
      <c r="G97" s="28" t="s">
        <v>198</v>
      </c>
    </row>
    <row r="98" spans="1:7" ht="24" customHeight="1" x14ac:dyDescent="0.25">
      <c r="A98" s="42"/>
      <c r="B98" s="43"/>
      <c r="C98" s="43"/>
      <c r="D98" s="64" t="s">
        <v>122</v>
      </c>
      <c r="E98" s="65">
        <f>E36+E60+E66+E79+E84+E86+E88+E90+E91+E92+E94+E97+E72</f>
        <v>942470.99999999988</v>
      </c>
      <c r="F98" s="23"/>
    </row>
    <row r="99" spans="1:7" ht="18" customHeight="1" x14ac:dyDescent="0.25">
      <c r="A99" s="44"/>
      <c r="B99" s="44"/>
      <c r="C99" s="44"/>
      <c r="D99" s="24"/>
      <c r="E99" s="25"/>
      <c r="F99" s="25"/>
    </row>
    <row r="100" spans="1:7" s="26" customFormat="1" ht="21" customHeight="1" x14ac:dyDescent="0.25">
      <c r="A100" s="157" t="s">
        <v>7</v>
      </c>
      <c r="B100" s="158"/>
      <c r="C100" s="158"/>
      <c r="D100" s="158"/>
      <c r="E100" s="158"/>
      <c r="F100" s="159"/>
    </row>
    <row r="101" spans="1:7" s="26" customFormat="1" ht="16.5" customHeight="1" x14ac:dyDescent="0.25">
      <c r="A101" s="156" t="s">
        <v>76</v>
      </c>
      <c r="B101" s="156"/>
      <c r="C101" s="156" t="s">
        <v>77</v>
      </c>
      <c r="D101" s="156"/>
      <c r="E101" s="95" t="s">
        <v>78</v>
      </c>
      <c r="F101" s="95" t="s">
        <v>17</v>
      </c>
    </row>
    <row r="102" spans="1:7" s="116" customFormat="1" ht="15" customHeight="1" x14ac:dyDescent="0.25">
      <c r="A102" s="85" t="s">
        <v>153</v>
      </c>
      <c r="B102" s="86"/>
      <c r="C102" s="89" t="s">
        <v>157</v>
      </c>
      <c r="D102" s="86"/>
      <c r="E102" s="67">
        <v>4888.84</v>
      </c>
      <c r="F102" s="92" t="s">
        <v>140</v>
      </c>
    </row>
    <row r="103" spans="1:7" s="116" customFormat="1" ht="15" customHeight="1" x14ac:dyDescent="0.25">
      <c r="A103" s="85" t="s">
        <v>11</v>
      </c>
      <c r="B103" s="84"/>
      <c r="C103" s="90" t="s">
        <v>201</v>
      </c>
      <c r="D103" s="84"/>
      <c r="E103" s="67">
        <v>3570.31</v>
      </c>
      <c r="F103" s="92" t="s">
        <v>140</v>
      </c>
    </row>
    <row r="104" spans="1:7" s="116" customFormat="1" ht="15" customHeight="1" x14ac:dyDescent="0.25">
      <c r="A104" s="85" t="s">
        <v>11</v>
      </c>
      <c r="B104" s="84"/>
      <c r="C104" s="90" t="s">
        <v>201</v>
      </c>
      <c r="D104" s="84"/>
      <c r="E104" s="67">
        <v>3472.88</v>
      </c>
      <c r="F104" s="92" t="s">
        <v>140</v>
      </c>
    </row>
    <row r="105" spans="1:7" s="116" customFormat="1" ht="15" customHeight="1" x14ac:dyDescent="0.25">
      <c r="A105" s="83" t="s">
        <v>202</v>
      </c>
      <c r="B105" s="84"/>
      <c r="C105" s="90" t="s">
        <v>203</v>
      </c>
      <c r="D105" s="84"/>
      <c r="E105" s="67">
        <v>331893.68</v>
      </c>
      <c r="F105" s="92" t="s">
        <v>204</v>
      </c>
    </row>
    <row r="106" spans="1:7" s="116" customFormat="1" ht="15" customHeight="1" x14ac:dyDescent="0.25">
      <c r="A106" s="83" t="s">
        <v>10</v>
      </c>
      <c r="B106" s="88"/>
      <c r="C106" s="90" t="s">
        <v>205</v>
      </c>
      <c r="D106" s="88"/>
      <c r="E106" s="67">
        <v>14400</v>
      </c>
      <c r="F106" s="92" t="s">
        <v>206</v>
      </c>
    </row>
    <row r="107" spans="1:7" s="26" customFormat="1" ht="18.75" customHeight="1" x14ac:dyDescent="0.25">
      <c r="A107" s="58"/>
      <c r="B107" s="58"/>
      <c r="C107" s="58"/>
      <c r="D107" s="59" t="s">
        <v>122</v>
      </c>
      <c r="E107" s="68">
        <f>SUM(E102:E106)</f>
        <v>358225.70999999996</v>
      </c>
      <c r="F107" s="27"/>
    </row>
    <row r="108" spans="1:7" ht="20.25" customHeight="1" x14ac:dyDescent="0.25"/>
    <row r="109" spans="1:7" ht="18" customHeight="1" x14ac:dyDescent="0.25">
      <c r="A109" s="157" t="s">
        <v>8</v>
      </c>
      <c r="B109" s="158"/>
      <c r="C109" s="158"/>
      <c r="D109" s="158"/>
      <c r="E109" s="158"/>
      <c r="F109" s="159"/>
    </row>
    <row r="110" spans="1:7" x14ac:dyDescent="0.25">
      <c r="A110" s="156" t="s">
        <v>76</v>
      </c>
      <c r="B110" s="156"/>
      <c r="C110" s="156" t="s">
        <v>77</v>
      </c>
      <c r="D110" s="156"/>
      <c r="E110" s="95" t="s">
        <v>78</v>
      </c>
      <c r="F110" s="95" t="s">
        <v>17</v>
      </c>
    </row>
    <row r="111" spans="1:7" ht="20.25" customHeight="1" x14ac:dyDescent="0.25">
      <c r="A111" s="151"/>
      <c r="B111" s="151"/>
      <c r="C111" s="151"/>
      <c r="D111" s="151"/>
      <c r="E111" s="94"/>
      <c r="F111" s="93"/>
    </row>
    <row r="112" spans="1:7" ht="5.25" customHeight="1" x14ac:dyDescent="0.25"/>
    <row r="113" spans="1:16" s="47" customFormat="1" ht="16.5" customHeight="1" x14ac:dyDescent="0.25">
      <c r="A113" s="48"/>
      <c r="B113" s="48"/>
      <c r="C113" s="48"/>
      <c r="D113" s="49"/>
      <c r="E113" s="50"/>
      <c r="F113" s="50"/>
      <c r="G113" s="46"/>
      <c r="H113" s="46"/>
      <c r="I113" s="46"/>
      <c r="J113" s="46"/>
      <c r="K113" s="46"/>
      <c r="L113" s="46"/>
      <c r="M113" s="46"/>
      <c r="N113" s="46"/>
      <c r="O113" s="46"/>
      <c r="P113" s="46"/>
    </row>
    <row r="114" spans="1:16" s="47" customFormat="1" ht="16.5" customHeight="1" x14ac:dyDescent="0.25">
      <c r="A114" s="48"/>
      <c r="B114" s="48"/>
      <c r="C114" s="48"/>
      <c r="D114" s="49"/>
      <c r="E114" s="50"/>
      <c r="F114" s="50"/>
      <c r="G114" s="46"/>
      <c r="H114" s="46"/>
      <c r="I114" s="46"/>
      <c r="J114" s="46"/>
      <c r="K114" s="46"/>
      <c r="L114" s="46"/>
      <c r="M114" s="46"/>
      <c r="N114" s="46"/>
      <c r="O114" s="46"/>
      <c r="P114" s="46"/>
    </row>
    <row r="116" spans="1:16" s="26" customFormat="1" ht="16.5" customHeight="1" x14ac:dyDescent="0.25">
      <c r="A116" s="155" t="s">
        <v>181</v>
      </c>
      <c r="B116" s="155"/>
      <c r="C116" s="155"/>
      <c r="D116" s="54"/>
      <c r="E116" s="55" t="s">
        <v>150</v>
      </c>
      <c r="F116" s="51"/>
    </row>
    <row r="117" spans="1:16" s="26" customFormat="1" ht="17.25" customHeight="1" x14ac:dyDescent="0.3">
      <c r="A117" s="167" t="s">
        <v>180</v>
      </c>
      <c r="B117" s="167"/>
      <c r="C117" s="167"/>
      <c r="D117" s="56"/>
      <c r="E117" s="96"/>
      <c r="F117" s="27"/>
    </row>
  </sheetData>
  <mergeCells count="101">
    <mergeCell ref="E13:E14"/>
    <mergeCell ref="A21:F21"/>
    <mergeCell ref="A32:F32"/>
    <mergeCell ref="A33:F33"/>
    <mergeCell ref="A34:D34"/>
    <mergeCell ref="A35:F35"/>
    <mergeCell ref="A29:C29"/>
    <mergeCell ref="A44:D44"/>
    <mergeCell ref="A45:D45"/>
    <mergeCell ref="F36:F58"/>
    <mergeCell ref="A37:D37"/>
    <mergeCell ref="A38:D38"/>
    <mergeCell ref="A39:D39"/>
    <mergeCell ref="A40:D40"/>
    <mergeCell ref="A41:D41"/>
    <mergeCell ref="A42:D42"/>
    <mergeCell ref="A43:D43"/>
    <mergeCell ref="A50:D50"/>
    <mergeCell ref="A51:D51"/>
    <mergeCell ref="A52:D52"/>
    <mergeCell ref="A53:D53"/>
    <mergeCell ref="A54:D54"/>
    <mergeCell ref="A55:D55"/>
    <mergeCell ref="A49:D49"/>
    <mergeCell ref="A1:F1"/>
    <mergeCell ref="A2:F2"/>
    <mergeCell ref="A7:F7"/>
    <mergeCell ref="A8:F8"/>
    <mergeCell ref="A10:F10"/>
    <mergeCell ref="A11:A12"/>
    <mergeCell ref="B11:B12"/>
    <mergeCell ref="C11:C12"/>
    <mergeCell ref="D11:E11"/>
    <mergeCell ref="F11:F12"/>
    <mergeCell ref="A56:D56"/>
    <mergeCell ref="A57:D57"/>
    <mergeCell ref="A47:D47"/>
    <mergeCell ref="A48:D48"/>
    <mergeCell ref="A36:D36"/>
    <mergeCell ref="E36:E58"/>
    <mergeCell ref="A58:D58"/>
    <mergeCell ref="A46:D46"/>
    <mergeCell ref="A59:F59"/>
    <mergeCell ref="A60:D60"/>
    <mergeCell ref="E60:E64"/>
    <mergeCell ref="F60:F64"/>
    <mergeCell ref="A61:D61"/>
    <mergeCell ref="A62:D62"/>
    <mergeCell ref="A63:D63"/>
    <mergeCell ref="A64:D64"/>
    <mergeCell ref="A82:D82"/>
    <mergeCell ref="A65:F65"/>
    <mergeCell ref="A66:D66"/>
    <mergeCell ref="E66:E70"/>
    <mergeCell ref="F66:F70"/>
    <mergeCell ref="A67:D67"/>
    <mergeCell ref="A68:D68"/>
    <mergeCell ref="A86:D86"/>
    <mergeCell ref="A87:F87"/>
    <mergeCell ref="A88:D88"/>
    <mergeCell ref="A69:D69"/>
    <mergeCell ref="A70:D70"/>
    <mergeCell ref="A83:F83"/>
    <mergeCell ref="A80:D80"/>
    <mergeCell ref="A72:D72"/>
    <mergeCell ref="E72:E77"/>
    <mergeCell ref="F72:F77"/>
    <mergeCell ref="A73:D73"/>
    <mergeCell ref="A74:D74"/>
    <mergeCell ref="A75:D75"/>
    <mergeCell ref="A76:D76"/>
    <mergeCell ref="A77:D77"/>
    <mergeCell ref="A78:F78"/>
    <mergeCell ref="A79:D79"/>
    <mergeCell ref="E79:E82"/>
    <mergeCell ref="A81:D81"/>
    <mergeCell ref="A71:F71"/>
    <mergeCell ref="A117:C117"/>
    <mergeCell ref="F79:F82"/>
    <mergeCell ref="A109:F109"/>
    <mergeCell ref="A110:B110"/>
    <mergeCell ref="C110:D110"/>
    <mergeCell ref="A111:B111"/>
    <mergeCell ref="C111:D111"/>
    <mergeCell ref="A116:C116"/>
    <mergeCell ref="A96:F96"/>
    <mergeCell ref="A97:D97"/>
    <mergeCell ref="A100:F100"/>
    <mergeCell ref="A101:B101"/>
    <mergeCell ref="C101:D101"/>
    <mergeCell ref="A90:D90"/>
    <mergeCell ref="A91:D91"/>
    <mergeCell ref="A92:D92"/>
    <mergeCell ref="A89:F89"/>
    <mergeCell ref="A85:F85"/>
    <mergeCell ref="A93:F93"/>
    <mergeCell ref="A94:D94"/>
    <mergeCell ref="E94:E95"/>
    <mergeCell ref="F94:F95"/>
    <mergeCell ref="A95:D95"/>
    <mergeCell ref="A84:D84"/>
  </mergeCells>
  <pageMargins left="0.23622047244094491" right="0.43307086614173229" top="0.94488188976377963" bottom="0.94488188976377963" header="0.31496062992125984" footer="0.31496062992125984"/>
  <pageSetup paperSize="9" scale="48" fitToHeight="3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119"/>
  <sheetViews>
    <sheetView topLeftCell="A13" workbookViewId="0">
      <selection activeCell="A23" sqref="A23"/>
    </sheetView>
  </sheetViews>
  <sheetFormatPr defaultRowHeight="15.75" x14ac:dyDescent="0.25"/>
  <cols>
    <col min="1" max="1" width="31.42578125" style="28" customWidth="1"/>
    <col min="2" max="2" width="15" style="28" customWidth="1"/>
    <col min="3" max="3" width="14.7109375" style="28" customWidth="1"/>
    <col min="4" max="4" width="21.7109375" style="28" customWidth="1"/>
    <col min="5" max="5" width="22.28515625" style="29" customWidth="1"/>
    <col min="6" max="6" width="26" style="29" customWidth="1"/>
    <col min="7" max="8" width="9.140625" style="28"/>
    <col min="9" max="9" width="13.7109375" style="28" customWidth="1"/>
    <col min="10" max="10" width="11.28515625" style="28" customWidth="1"/>
    <col min="11" max="11" width="9.140625" style="28"/>
    <col min="12" max="12" width="13.85546875" style="28" customWidth="1"/>
    <col min="13" max="16384" width="9.140625" style="28"/>
  </cols>
  <sheetData>
    <row r="1" spans="1:12" ht="32.25" customHeight="1" x14ac:dyDescent="0.25">
      <c r="A1" s="168" t="s">
        <v>200</v>
      </c>
      <c r="B1" s="168"/>
      <c r="C1" s="168"/>
      <c r="D1" s="168"/>
      <c r="E1" s="168"/>
      <c r="F1" s="168"/>
    </row>
    <row r="2" spans="1:12" ht="19.5" customHeight="1" x14ac:dyDescent="0.25">
      <c r="A2" s="168" t="s">
        <v>168</v>
      </c>
      <c r="B2" s="168"/>
      <c r="C2" s="168"/>
      <c r="D2" s="168"/>
      <c r="E2" s="168"/>
      <c r="F2" s="168"/>
    </row>
    <row r="3" spans="1:12" x14ac:dyDescent="0.25">
      <c r="A3" s="28" t="s">
        <v>0</v>
      </c>
    </row>
    <row r="4" spans="1:12" x14ac:dyDescent="0.25">
      <c r="A4" s="28" t="s">
        <v>1</v>
      </c>
    </row>
    <row r="5" spans="1:12" x14ac:dyDescent="0.25">
      <c r="A5" s="108" t="s">
        <v>136</v>
      </c>
    </row>
    <row r="6" spans="1:12" x14ac:dyDescent="0.25">
      <c r="A6" s="28" t="s">
        <v>2</v>
      </c>
    </row>
    <row r="7" spans="1:12" ht="31.5" customHeight="1" x14ac:dyDescent="0.25">
      <c r="A7" s="173" t="s">
        <v>3</v>
      </c>
      <c r="B7" s="173"/>
      <c r="C7" s="173"/>
      <c r="D7" s="173"/>
      <c r="E7" s="173"/>
      <c r="F7" s="173"/>
    </row>
    <row r="8" spans="1:12" ht="21.75" customHeight="1" x14ac:dyDescent="0.25">
      <c r="A8" s="173" t="s">
        <v>4</v>
      </c>
      <c r="B8" s="173"/>
      <c r="C8" s="173"/>
      <c r="D8" s="173"/>
      <c r="E8" s="173"/>
      <c r="F8" s="173"/>
    </row>
    <row r="9" spans="1:12" ht="21.75" customHeight="1" x14ac:dyDescent="0.25">
      <c r="A9" s="105"/>
      <c r="B9" s="105"/>
      <c r="C9" s="105"/>
      <c r="D9" s="105"/>
      <c r="E9" s="105"/>
      <c r="F9" s="105"/>
    </row>
    <row r="10" spans="1:12" ht="21.75" customHeight="1" x14ac:dyDescent="0.25">
      <c r="A10" s="172" t="s">
        <v>19</v>
      </c>
      <c r="B10" s="172"/>
      <c r="C10" s="172"/>
      <c r="D10" s="172"/>
      <c r="E10" s="172"/>
      <c r="F10" s="172"/>
    </row>
    <row r="11" spans="1:12" ht="18" customHeight="1" x14ac:dyDescent="0.25">
      <c r="A11" s="169" t="s">
        <v>5</v>
      </c>
      <c r="B11" s="169" t="s">
        <v>82</v>
      </c>
      <c r="C11" s="169" t="s">
        <v>83</v>
      </c>
      <c r="D11" s="169" t="s">
        <v>84</v>
      </c>
      <c r="E11" s="169"/>
      <c r="F11" s="170" t="s">
        <v>171</v>
      </c>
    </row>
    <row r="12" spans="1:12" ht="50.25" customHeight="1" x14ac:dyDescent="0.25">
      <c r="A12" s="169"/>
      <c r="B12" s="169"/>
      <c r="C12" s="169"/>
      <c r="D12" s="104" t="s">
        <v>169</v>
      </c>
      <c r="E12" s="104" t="s">
        <v>170</v>
      </c>
      <c r="F12" s="171"/>
    </row>
    <row r="13" spans="1:12" ht="15" customHeight="1" x14ac:dyDescent="0.25">
      <c r="A13" s="31" t="s">
        <v>6</v>
      </c>
      <c r="B13" s="109">
        <f>(1086565.68+108423.6)+(151293+15096)</f>
        <v>1361378.28</v>
      </c>
      <c r="C13" s="109">
        <f>(1064255.14+106202.17)+(151293+15096)</f>
        <v>1336846.3099999998</v>
      </c>
      <c r="D13" s="110">
        <f>B13-C13</f>
        <v>24531.970000000205</v>
      </c>
      <c r="E13" s="182">
        <v>166378.74</v>
      </c>
      <c r="F13" s="111" t="s">
        <v>20</v>
      </c>
      <c r="G13" s="28" t="s">
        <v>173</v>
      </c>
    </row>
    <row r="14" spans="1:12" ht="15" customHeight="1" x14ac:dyDescent="0.25">
      <c r="A14" s="31" t="s">
        <v>7</v>
      </c>
      <c r="B14" s="110">
        <f>593941.32+82695</f>
        <v>676636.32</v>
      </c>
      <c r="C14" s="110">
        <f>581772.5+82695</f>
        <v>664467.5</v>
      </c>
      <c r="D14" s="110">
        <f>B14-C14</f>
        <v>12168.819999999949</v>
      </c>
      <c r="E14" s="183"/>
      <c r="F14" s="112">
        <v>2435446.29</v>
      </c>
      <c r="G14" s="28" t="s">
        <v>174</v>
      </c>
      <c r="J14" s="28">
        <v>1783251.9194300007</v>
      </c>
      <c r="L14" s="34">
        <v>1666547.88</v>
      </c>
    </row>
    <row r="15" spans="1:12" ht="15" customHeight="1" x14ac:dyDescent="0.25">
      <c r="A15" s="31" t="s">
        <v>8</v>
      </c>
      <c r="B15" s="110">
        <v>0</v>
      </c>
      <c r="C15" s="110">
        <v>0</v>
      </c>
      <c r="D15" s="110">
        <v>0</v>
      </c>
      <c r="E15" s="112">
        <f>16041.38-16031.68+3025.74-1233.06</f>
        <v>1802.3799999999987</v>
      </c>
      <c r="F15" s="112">
        <v>150650.35</v>
      </c>
    </row>
    <row r="16" spans="1:12" ht="15" customHeight="1" x14ac:dyDescent="0.25">
      <c r="A16" s="31" t="s">
        <v>9</v>
      </c>
      <c r="B16" s="109">
        <v>3003053.8</v>
      </c>
      <c r="C16" s="109">
        <v>2913259.32</v>
      </c>
      <c r="D16" s="110">
        <f>B16-C16</f>
        <v>89794.479999999981</v>
      </c>
      <c r="E16" s="112">
        <v>464764.44</v>
      </c>
      <c r="F16" s="111" t="s">
        <v>20</v>
      </c>
      <c r="L16" s="107">
        <f>J14-L14</f>
        <v>116704.03943000082</v>
      </c>
    </row>
    <row r="17" spans="1:6" ht="15" customHeight="1" x14ac:dyDescent="0.25">
      <c r="A17" s="31" t="s">
        <v>10</v>
      </c>
      <c r="B17" s="109">
        <v>1525963.81</v>
      </c>
      <c r="C17" s="109">
        <v>1476760.13</v>
      </c>
      <c r="D17" s="110">
        <f t="shared" ref="D17:D19" si="0">B17-C17</f>
        <v>49203.680000000168</v>
      </c>
      <c r="E17" s="112">
        <v>265311.02</v>
      </c>
      <c r="F17" s="111" t="s">
        <v>20</v>
      </c>
    </row>
    <row r="18" spans="1:6" ht="15" customHeight="1" x14ac:dyDescent="0.25">
      <c r="A18" s="31" t="s">
        <v>11</v>
      </c>
      <c r="B18" s="109">
        <v>318289.02</v>
      </c>
      <c r="C18" s="109">
        <v>307732.38</v>
      </c>
      <c r="D18" s="110">
        <f t="shared" si="0"/>
        <v>10556.640000000014</v>
      </c>
      <c r="E18" s="112">
        <v>36518.43</v>
      </c>
      <c r="F18" s="111" t="s">
        <v>20</v>
      </c>
    </row>
    <row r="19" spans="1:6" ht="15" customHeight="1" x14ac:dyDescent="0.25">
      <c r="A19" s="31" t="s">
        <v>12</v>
      </c>
      <c r="B19" s="109">
        <v>294187.28999999998</v>
      </c>
      <c r="C19" s="109">
        <v>284339.08</v>
      </c>
      <c r="D19" s="110">
        <f t="shared" si="0"/>
        <v>9848.2099999999627</v>
      </c>
      <c r="E19" s="112">
        <v>34364.86</v>
      </c>
      <c r="F19" s="111" t="s">
        <v>20</v>
      </c>
    </row>
    <row r="20" spans="1:6" ht="28.5" customHeight="1" x14ac:dyDescent="0.25"/>
    <row r="21" spans="1:6" ht="22.5" customHeight="1" x14ac:dyDescent="0.25">
      <c r="A21" s="176" t="s">
        <v>172</v>
      </c>
      <c r="B21" s="176"/>
      <c r="C21" s="176"/>
      <c r="D21" s="176"/>
      <c r="E21" s="176"/>
      <c r="F21" s="176"/>
    </row>
    <row r="22" spans="1:6" ht="31.5" x14ac:dyDescent="0.25">
      <c r="A22" s="104" t="s">
        <v>13</v>
      </c>
      <c r="B22" s="104" t="s">
        <v>14</v>
      </c>
      <c r="C22" s="104" t="s">
        <v>15</v>
      </c>
      <c r="D22" s="104" t="s">
        <v>16</v>
      </c>
      <c r="E22" s="104" t="s">
        <v>17</v>
      </c>
      <c r="F22" s="104" t="s">
        <v>130</v>
      </c>
    </row>
    <row r="23" spans="1:6" ht="97.5" customHeight="1" x14ac:dyDescent="0.25">
      <c r="A23" s="113" t="s">
        <v>81</v>
      </c>
      <c r="B23" s="114">
        <v>41310</v>
      </c>
      <c r="C23" s="112">
        <v>4994.08</v>
      </c>
      <c r="D23" s="112">
        <v>4163.93</v>
      </c>
      <c r="E23" s="115" t="s">
        <v>139</v>
      </c>
      <c r="F23" s="35" t="s">
        <v>20</v>
      </c>
    </row>
    <row r="24" spans="1:6" ht="96" customHeight="1" x14ac:dyDescent="0.25">
      <c r="A24" s="113" t="s">
        <v>163</v>
      </c>
      <c r="B24" s="114">
        <v>42844</v>
      </c>
      <c r="C24" s="112">
        <v>2270.64</v>
      </c>
      <c r="D24" s="112">
        <v>2450.64</v>
      </c>
      <c r="E24" s="115" t="s">
        <v>165</v>
      </c>
      <c r="F24" s="35" t="s">
        <v>20</v>
      </c>
    </row>
    <row r="25" spans="1:6" ht="32.25" customHeight="1" x14ac:dyDescent="0.25">
      <c r="A25" s="113" t="s">
        <v>185</v>
      </c>
      <c r="B25" s="114">
        <v>42979</v>
      </c>
      <c r="C25" s="112">
        <v>864</v>
      </c>
      <c r="D25" s="112">
        <v>864</v>
      </c>
      <c r="E25" s="115" t="s">
        <v>79</v>
      </c>
      <c r="F25" s="35" t="s">
        <v>20</v>
      </c>
    </row>
    <row r="26" spans="1:6" ht="18.75" customHeight="1" x14ac:dyDescent="0.25">
      <c r="A26" s="113" t="s">
        <v>186</v>
      </c>
      <c r="B26" s="114">
        <v>42979</v>
      </c>
      <c r="C26" s="112">
        <v>293.39999999999998</v>
      </c>
      <c r="D26" s="112">
        <v>202.68</v>
      </c>
      <c r="E26" s="115" t="s">
        <v>166</v>
      </c>
      <c r="F26" s="35" t="s">
        <v>20</v>
      </c>
    </row>
    <row r="27" spans="1:6" ht="35.25" customHeight="1" x14ac:dyDescent="0.25">
      <c r="A27" s="113" t="s">
        <v>187</v>
      </c>
      <c r="B27" s="114">
        <v>43213</v>
      </c>
      <c r="C27" s="112">
        <v>444.08</v>
      </c>
      <c r="D27" s="112">
        <v>40.880000000000003</v>
      </c>
      <c r="E27" s="115" t="s">
        <v>188</v>
      </c>
      <c r="F27" s="35" t="s">
        <v>20</v>
      </c>
    </row>
    <row r="28" spans="1:6" ht="36.75" customHeight="1" x14ac:dyDescent="0.25">
      <c r="A28" s="113" t="s">
        <v>189</v>
      </c>
      <c r="B28" s="114">
        <v>43192</v>
      </c>
      <c r="C28" s="112">
        <v>2582.4</v>
      </c>
      <c r="D28" s="112">
        <v>566.4</v>
      </c>
      <c r="E28" s="115" t="s">
        <v>188</v>
      </c>
      <c r="F28" s="35" t="s">
        <v>20</v>
      </c>
    </row>
    <row r="29" spans="1:6" ht="33" customHeight="1" x14ac:dyDescent="0.25">
      <c r="A29" s="113" t="s">
        <v>190</v>
      </c>
      <c r="B29" s="114">
        <v>43313</v>
      </c>
      <c r="C29" s="112">
        <v>120.64</v>
      </c>
      <c r="D29" s="112">
        <v>0</v>
      </c>
      <c r="E29" s="115" t="s">
        <v>188</v>
      </c>
      <c r="F29" s="99"/>
    </row>
    <row r="30" spans="1:6" ht="36" customHeight="1" x14ac:dyDescent="0.25">
      <c r="A30" s="113" t="s">
        <v>191</v>
      </c>
      <c r="B30" s="114">
        <v>43192</v>
      </c>
      <c r="C30" s="112">
        <v>451.92</v>
      </c>
      <c r="D30" s="112">
        <v>99.12</v>
      </c>
      <c r="E30" s="115" t="s">
        <v>188</v>
      </c>
    </row>
    <row r="31" spans="1:6" ht="24.75" customHeight="1" x14ac:dyDescent="0.25">
      <c r="A31" s="177" t="s">
        <v>122</v>
      </c>
      <c r="B31" s="177"/>
      <c r="C31" s="177"/>
      <c r="D31" s="60">
        <f>SUM(D23:D30)</f>
        <v>8387.6500000000015</v>
      </c>
    </row>
    <row r="32" spans="1:6" ht="12" customHeight="1" x14ac:dyDescent="0.25"/>
    <row r="33" spans="1:7" ht="82.5" customHeight="1" x14ac:dyDescent="0.25"/>
    <row r="34" spans="1:7" ht="20.25" customHeight="1" x14ac:dyDescent="0.25">
      <c r="A34" s="174" t="s">
        <v>18</v>
      </c>
      <c r="B34" s="174"/>
      <c r="C34" s="174"/>
      <c r="D34" s="174"/>
      <c r="E34" s="174"/>
      <c r="F34" s="174"/>
    </row>
    <row r="35" spans="1:7" ht="22.5" customHeight="1" x14ac:dyDescent="0.25">
      <c r="A35" s="175" t="s">
        <v>85</v>
      </c>
      <c r="B35" s="175"/>
      <c r="C35" s="175"/>
      <c r="D35" s="175"/>
      <c r="E35" s="175"/>
      <c r="F35" s="175"/>
    </row>
    <row r="36" spans="1:7" ht="25.5" customHeight="1" x14ac:dyDescent="0.25">
      <c r="A36" s="178" t="s">
        <v>104</v>
      </c>
      <c r="B36" s="178"/>
      <c r="C36" s="178"/>
      <c r="D36" s="178"/>
      <c r="E36" s="37" t="s">
        <v>89</v>
      </c>
      <c r="F36" s="37" t="s">
        <v>103</v>
      </c>
    </row>
    <row r="37" spans="1:7" ht="101.25" customHeight="1" x14ac:dyDescent="0.25">
      <c r="A37" s="153" t="s">
        <v>90</v>
      </c>
      <c r="B37" s="153"/>
      <c r="C37" s="153"/>
      <c r="D37" s="153"/>
      <c r="E37" s="153"/>
      <c r="F37" s="153"/>
    </row>
    <row r="38" spans="1:7" ht="31.5" customHeight="1" x14ac:dyDescent="0.25">
      <c r="A38" s="151" t="s">
        <v>131</v>
      </c>
      <c r="B38" s="151"/>
      <c r="C38" s="151"/>
      <c r="D38" s="151"/>
      <c r="E38" s="154">
        <f>B13-(E62+E68+E81+E86+E88+E90+E92+E93+E94+E96+E99)</f>
        <v>865305.39</v>
      </c>
      <c r="F38" s="152" t="s">
        <v>140</v>
      </c>
    </row>
    <row r="39" spans="1:7" ht="47.25" customHeight="1" x14ac:dyDescent="0.25">
      <c r="A39" s="151" t="s">
        <v>21</v>
      </c>
      <c r="B39" s="151"/>
      <c r="C39" s="151"/>
      <c r="D39" s="151"/>
      <c r="E39" s="154"/>
      <c r="F39" s="152"/>
      <c r="G39" s="28">
        <v>730780.28</v>
      </c>
    </row>
    <row r="40" spans="1:7" ht="15" customHeight="1" x14ac:dyDescent="0.25">
      <c r="A40" s="151" t="s">
        <v>22</v>
      </c>
      <c r="B40" s="151"/>
      <c r="C40" s="151"/>
      <c r="D40" s="151"/>
      <c r="E40" s="154"/>
      <c r="F40" s="152"/>
    </row>
    <row r="41" spans="1:7" ht="15" customHeight="1" x14ac:dyDescent="0.25">
      <c r="A41" s="151" t="s">
        <v>23</v>
      </c>
      <c r="B41" s="151"/>
      <c r="C41" s="151"/>
      <c r="D41" s="151"/>
      <c r="E41" s="154"/>
      <c r="F41" s="152"/>
    </row>
    <row r="42" spans="1:7" ht="30" customHeight="1" x14ac:dyDescent="0.25">
      <c r="A42" s="151" t="s">
        <v>24</v>
      </c>
      <c r="B42" s="151"/>
      <c r="C42" s="151"/>
      <c r="D42" s="151"/>
      <c r="E42" s="154"/>
      <c r="F42" s="152"/>
    </row>
    <row r="43" spans="1:7" ht="15" customHeight="1" x14ac:dyDescent="0.25">
      <c r="A43" s="151" t="s">
        <v>25</v>
      </c>
      <c r="B43" s="151"/>
      <c r="C43" s="151"/>
      <c r="D43" s="151"/>
      <c r="E43" s="154"/>
      <c r="F43" s="152"/>
    </row>
    <row r="44" spans="1:7" ht="33" customHeight="1" x14ac:dyDescent="0.25">
      <c r="A44" s="151" t="s">
        <v>133</v>
      </c>
      <c r="B44" s="151"/>
      <c r="C44" s="151"/>
      <c r="D44" s="151"/>
      <c r="E44" s="154"/>
      <c r="F44" s="152"/>
    </row>
    <row r="45" spans="1:7" ht="18.75" customHeight="1" x14ac:dyDescent="0.25">
      <c r="A45" s="151" t="s">
        <v>132</v>
      </c>
      <c r="B45" s="151"/>
      <c r="C45" s="151"/>
      <c r="D45" s="151"/>
      <c r="E45" s="154"/>
      <c r="F45" s="152"/>
    </row>
    <row r="46" spans="1:7" ht="13.5" customHeight="1" x14ac:dyDescent="0.25">
      <c r="A46" s="151" t="s">
        <v>37</v>
      </c>
      <c r="B46" s="151"/>
      <c r="C46" s="151"/>
      <c r="D46" s="151"/>
      <c r="E46" s="154"/>
      <c r="F46" s="152"/>
    </row>
    <row r="47" spans="1:7" ht="13.5" customHeight="1" x14ac:dyDescent="0.25">
      <c r="A47" s="151" t="s">
        <v>75</v>
      </c>
      <c r="B47" s="151"/>
      <c r="C47" s="151"/>
      <c r="D47" s="151"/>
      <c r="E47" s="154"/>
      <c r="F47" s="152"/>
    </row>
    <row r="48" spans="1:7" ht="18" customHeight="1" x14ac:dyDescent="0.25">
      <c r="A48" s="151" t="s">
        <v>38</v>
      </c>
      <c r="B48" s="151"/>
      <c r="C48" s="151"/>
      <c r="D48" s="151"/>
      <c r="E48" s="154"/>
      <c r="F48" s="152"/>
    </row>
    <row r="49" spans="1:7" ht="29.25" customHeight="1" x14ac:dyDescent="0.25">
      <c r="A49" s="151" t="s">
        <v>39</v>
      </c>
      <c r="B49" s="151"/>
      <c r="C49" s="151"/>
      <c r="D49" s="151"/>
      <c r="E49" s="154"/>
      <c r="F49" s="152"/>
    </row>
    <row r="50" spans="1:7" ht="15" customHeight="1" x14ac:dyDescent="0.25">
      <c r="A50" s="151" t="s">
        <v>54</v>
      </c>
      <c r="B50" s="151"/>
      <c r="C50" s="151"/>
      <c r="D50" s="151"/>
      <c r="E50" s="154"/>
      <c r="F50" s="152"/>
    </row>
    <row r="51" spans="1:7" ht="15" customHeight="1" x14ac:dyDescent="0.25">
      <c r="A51" s="151" t="s">
        <v>57</v>
      </c>
      <c r="B51" s="151"/>
      <c r="C51" s="151"/>
      <c r="D51" s="151"/>
      <c r="E51" s="154"/>
      <c r="F51" s="152"/>
    </row>
    <row r="52" spans="1:7" ht="15" customHeight="1" x14ac:dyDescent="0.25">
      <c r="A52" s="151" t="s">
        <v>58</v>
      </c>
      <c r="B52" s="151"/>
      <c r="C52" s="151"/>
      <c r="D52" s="151"/>
      <c r="E52" s="154"/>
      <c r="F52" s="152"/>
    </row>
    <row r="53" spans="1:7" ht="15" customHeight="1" x14ac:dyDescent="0.25">
      <c r="A53" s="151" t="s">
        <v>61</v>
      </c>
      <c r="B53" s="151"/>
      <c r="C53" s="151"/>
      <c r="D53" s="151"/>
      <c r="E53" s="154"/>
      <c r="F53" s="152"/>
    </row>
    <row r="54" spans="1:7" ht="15" customHeight="1" x14ac:dyDescent="0.25">
      <c r="A54" s="151" t="s">
        <v>62</v>
      </c>
      <c r="B54" s="151"/>
      <c r="C54" s="151"/>
      <c r="D54" s="151"/>
      <c r="E54" s="154"/>
      <c r="F54" s="152"/>
    </row>
    <row r="55" spans="1:7" ht="15" customHeight="1" x14ac:dyDescent="0.25">
      <c r="A55" s="151" t="s">
        <v>63</v>
      </c>
      <c r="B55" s="151"/>
      <c r="C55" s="151"/>
      <c r="D55" s="151"/>
      <c r="E55" s="154"/>
      <c r="F55" s="152"/>
    </row>
    <row r="56" spans="1:7" ht="15" customHeight="1" x14ac:dyDescent="0.25">
      <c r="A56" s="151" t="s">
        <v>64</v>
      </c>
      <c r="B56" s="151"/>
      <c r="C56" s="151"/>
      <c r="D56" s="151"/>
      <c r="E56" s="154"/>
      <c r="F56" s="152"/>
    </row>
    <row r="57" spans="1:7" ht="15" customHeight="1" x14ac:dyDescent="0.25">
      <c r="A57" s="151" t="s">
        <v>65</v>
      </c>
      <c r="B57" s="151"/>
      <c r="C57" s="151"/>
      <c r="D57" s="151"/>
      <c r="E57" s="154"/>
      <c r="F57" s="152"/>
    </row>
    <row r="58" spans="1:7" ht="28.5" customHeight="1" x14ac:dyDescent="0.25">
      <c r="A58" s="151" t="s">
        <v>66</v>
      </c>
      <c r="B58" s="151"/>
      <c r="C58" s="151"/>
      <c r="D58" s="151"/>
      <c r="E58" s="154"/>
      <c r="F58" s="152"/>
    </row>
    <row r="59" spans="1:7" ht="30" customHeight="1" x14ac:dyDescent="0.25">
      <c r="A59" s="151" t="s">
        <v>68</v>
      </c>
      <c r="B59" s="151"/>
      <c r="C59" s="151"/>
      <c r="D59" s="151"/>
      <c r="E59" s="154"/>
      <c r="F59" s="152"/>
    </row>
    <row r="60" spans="1:7" ht="19.5" customHeight="1" x14ac:dyDescent="0.25">
      <c r="A60" s="151" t="s">
        <v>69</v>
      </c>
      <c r="B60" s="151"/>
      <c r="C60" s="151"/>
      <c r="D60" s="151"/>
      <c r="E60" s="154"/>
      <c r="F60" s="152"/>
    </row>
    <row r="61" spans="1:7" s="63" customFormat="1" ht="19.5" customHeight="1" x14ac:dyDescent="0.25">
      <c r="A61" s="153" t="s">
        <v>91</v>
      </c>
      <c r="B61" s="153"/>
      <c r="C61" s="153"/>
      <c r="D61" s="153"/>
      <c r="E61" s="153"/>
      <c r="F61" s="153"/>
    </row>
    <row r="62" spans="1:7" ht="15" customHeight="1" x14ac:dyDescent="0.25">
      <c r="A62" s="185" t="s">
        <v>40</v>
      </c>
      <c r="B62" s="185"/>
      <c r="C62" s="185"/>
      <c r="D62" s="185"/>
      <c r="E62" s="186"/>
      <c r="F62" s="187" t="s">
        <v>175</v>
      </c>
      <c r="G62" s="28" t="s">
        <v>194</v>
      </c>
    </row>
    <row r="63" spans="1:7" ht="15" customHeight="1" x14ac:dyDescent="0.25">
      <c r="A63" s="185" t="s">
        <v>43</v>
      </c>
      <c r="B63" s="185"/>
      <c r="C63" s="185"/>
      <c r="D63" s="185"/>
      <c r="E63" s="186"/>
      <c r="F63" s="187"/>
    </row>
    <row r="64" spans="1:7" ht="15" customHeight="1" x14ac:dyDescent="0.25">
      <c r="A64" s="185" t="s">
        <v>44</v>
      </c>
      <c r="B64" s="185"/>
      <c r="C64" s="185"/>
      <c r="D64" s="185"/>
      <c r="E64" s="186"/>
      <c r="F64" s="187"/>
    </row>
    <row r="65" spans="1:7" ht="15" customHeight="1" x14ac:dyDescent="0.25">
      <c r="A65" s="185" t="s">
        <v>47</v>
      </c>
      <c r="B65" s="185"/>
      <c r="C65" s="185"/>
      <c r="D65" s="185"/>
      <c r="E65" s="186"/>
      <c r="F65" s="187"/>
    </row>
    <row r="66" spans="1:7" ht="15" customHeight="1" x14ac:dyDescent="0.25">
      <c r="A66" s="185" t="s">
        <v>48</v>
      </c>
      <c r="B66" s="185"/>
      <c r="C66" s="185"/>
      <c r="D66" s="185"/>
      <c r="E66" s="186"/>
      <c r="F66" s="187"/>
    </row>
    <row r="67" spans="1:7" ht="18.75" customHeight="1" x14ac:dyDescent="0.25">
      <c r="A67" s="188" t="s">
        <v>125</v>
      </c>
      <c r="B67" s="188"/>
      <c r="C67" s="188"/>
      <c r="D67" s="188"/>
      <c r="E67" s="188"/>
      <c r="F67" s="188"/>
    </row>
    <row r="68" spans="1:7" ht="15" customHeight="1" x14ac:dyDescent="0.25">
      <c r="A68" s="185" t="s">
        <v>49</v>
      </c>
      <c r="B68" s="185"/>
      <c r="C68" s="185"/>
      <c r="D68" s="185"/>
      <c r="E68" s="186"/>
      <c r="F68" s="187" t="s">
        <v>175</v>
      </c>
      <c r="G68" s="28" t="s">
        <v>194</v>
      </c>
    </row>
    <row r="69" spans="1:7" ht="15" customHeight="1" x14ac:dyDescent="0.25">
      <c r="A69" s="185" t="s">
        <v>50</v>
      </c>
      <c r="B69" s="185"/>
      <c r="C69" s="185"/>
      <c r="D69" s="185"/>
      <c r="E69" s="186"/>
      <c r="F69" s="187"/>
    </row>
    <row r="70" spans="1:7" ht="15" customHeight="1" x14ac:dyDescent="0.25">
      <c r="A70" s="185" t="s">
        <v>51</v>
      </c>
      <c r="B70" s="185"/>
      <c r="C70" s="185"/>
      <c r="D70" s="185"/>
      <c r="E70" s="186"/>
      <c r="F70" s="187"/>
    </row>
    <row r="71" spans="1:7" ht="15" customHeight="1" x14ac:dyDescent="0.25">
      <c r="A71" s="185" t="s">
        <v>52</v>
      </c>
      <c r="B71" s="185"/>
      <c r="C71" s="185"/>
      <c r="D71" s="185"/>
      <c r="E71" s="186"/>
      <c r="F71" s="187"/>
    </row>
    <row r="72" spans="1:7" ht="15" customHeight="1" x14ac:dyDescent="0.25">
      <c r="A72" s="185" t="s">
        <v>53</v>
      </c>
      <c r="B72" s="185"/>
      <c r="C72" s="185"/>
      <c r="D72" s="185"/>
      <c r="E72" s="186"/>
      <c r="F72" s="187"/>
    </row>
    <row r="73" spans="1:7" ht="18.75" customHeight="1" x14ac:dyDescent="0.25">
      <c r="A73" s="188" t="s">
        <v>93</v>
      </c>
      <c r="B73" s="188"/>
      <c r="C73" s="188"/>
      <c r="D73" s="188"/>
      <c r="E73" s="188"/>
      <c r="F73" s="188"/>
    </row>
    <row r="74" spans="1:7" ht="15" customHeight="1" x14ac:dyDescent="0.25">
      <c r="A74" s="185" t="s">
        <v>70</v>
      </c>
      <c r="B74" s="185"/>
      <c r="C74" s="185"/>
      <c r="D74" s="185"/>
      <c r="E74" s="186"/>
      <c r="F74" s="187" t="s">
        <v>175</v>
      </c>
      <c r="G74" s="28" t="s">
        <v>194</v>
      </c>
    </row>
    <row r="75" spans="1:7" ht="15" customHeight="1" x14ac:dyDescent="0.25">
      <c r="A75" s="185" t="s">
        <v>71</v>
      </c>
      <c r="B75" s="185"/>
      <c r="C75" s="185"/>
      <c r="D75" s="185"/>
      <c r="E75" s="186"/>
      <c r="F75" s="187"/>
    </row>
    <row r="76" spans="1:7" ht="15" customHeight="1" x14ac:dyDescent="0.25">
      <c r="A76" s="185" t="s">
        <v>72</v>
      </c>
      <c r="B76" s="185"/>
      <c r="C76" s="185"/>
      <c r="D76" s="185"/>
      <c r="E76" s="186"/>
      <c r="F76" s="187"/>
    </row>
    <row r="77" spans="1:7" ht="15" customHeight="1" x14ac:dyDescent="0.25">
      <c r="A77" s="185" t="s">
        <v>73</v>
      </c>
      <c r="B77" s="185"/>
      <c r="C77" s="185"/>
      <c r="D77" s="185"/>
      <c r="E77" s="186"/>
      <c r="F77" s="187"/>
    </row>
    <row r="78" spans="1:7" ht="15" customHeight="1" x14ac:dyDescent="0.25">
      <c r="A78" s="185" t="s">
        <v>88</v>
      </c>
      <c r="B78" s="185"/>
      <c r="C78" s="185"/>
      <c r="D78" s="185"/>
      <c r="E78" s="186"/>
      <c r="F78" s="187"/>
    </row>
    <row r="79" spans="1:7" ht="15" customHeight="1" x14ac:dyDescent="0.25">
      <c r="A79" s="185" t="s">
        <v>74</v>
      </c>
      <c r="B79" s="185"/>
      <c r="C79" s="185"/>
      <c r="D79" s="185"/>
      <c r="E79" s="186"/>
      <c r="F79" s="187"/>
    </row>
    <row r="80" spans="1:7" ht="49.5" customHeight="1" x14ac:dyDescent="0.25">
      <c r="A80" s="153" t="s">
        <v>94</v>
      </c>
      <c r="B80" s="153"/>
      <c r="C80" s="153"/>
      <c r="D80" s="153"/>
      <c r="E80" s="153"/>
      <c r="F80" s="153"/>
      <c r="G80" s="28">
        <v>126931.8</v>
      </c>
    </row>
    <row r="81" spans="1:8" ht="15" customHeight="1" x14ac:dyDescent="0.25">
      <c r="A81" s="151" t="s">
        <v>28</v>
      </c>
      <c r="B81" s="151"/>
      <c r="C81" s="151"/>
      <c r="D81" s="151"/>
      <c r="E81" s="184">
        <f>126932-E74</f>
        <v>126932</v>
      </c>
      <c r="F81" s="179" t="s">
        <v>199</v>
      </c>
    </row>
    <row r="82" spans="1:8" ht="15" customHeight="1" x14ac:dyDescent="0.25">
      <c r="A82" s="164" t="s">
        <v>193</v>
      </c>
      <c r="B82" s="165"/>
      <c r="C82" s="165"/>
      <c r="D82" s="166"/>
      <c r="E82" s="184"/>
      <c r="F82" s="180"/>
    </row>
    <row r="83" spans="1:8" ht="15" customHeight="1" x14ac:dyDescent="0.25">
      <c r="A83" s="151" t="s">
        <v>29</v>
      </c>
      <c r="B83" s="151"/>
      <c r="C83" s="151"/>
      <c r="D83" s="151"/>
      <c r="E83" s="184"/>
      <c r="F83" s="180"/>
      <c r="G83" s="28">
        <v>4.58</v>
      </c>
      <c r="H83" s="28">
        <f>G83*6643.6</f>
        <v>30427.688000000002</v>
      </c>
    </row>
    <row r="84" spans="1:8" ht="15" customHeight="1" x14ac:dyDescent="0.25">
      <c r="A84" s="151" t="s">
        <v>30</v>
      </c>
      <c r="B84" s="151"/>
      <c r="C84" s="151"/>
      <c r="D84" s="151"/>
      <c r="E84" s="184"/>
      <c r="F84" s="181"/>
      <c r="G84" s="28">
        <v>0.65</v>
      </c>
      <c r="H84" s="28">
        <f>G84*6643.6</f>
        <v>4318.34</v>
      </c>
    </row>
    <row r="85" spans="1:8" ht="19.5" customHeight="1" x14ac:dyDescent="0.25">
      <c r="A85" s="153" t="s">
        <v>92</v>
      </c>
      <c r="B85" s="153"/>
      <c r="C85" s="153"/>
      <c r="D85" s="153"/>
      <c r="E85" s="153"/>
      <c r="F85" s="153"/>
    </row>
    <row r="86" spans="1:8" ht="30.75" customHeight="1" x14ac:dyDescent="0.25">
      <c r="A86" s="151" t="s">
        <v>41</v>
      </c>
      <c r="B86" s="151"/>
      <c r="C86" s="151"/>
      <c r="D86" s="151"/>
      <c r="E86" s="106">
        <v>9814.3799999999992</v>
      </c>
      <c r="F86" s="100" t="s">
        <v>176</v>
      </c>
      <c r="G86" s="28" t="s">
        <v>195</v>
      </c>
    </row>
    <row r="87" spans="1:8" ht="24" customHeight="1" x14ac:dyDescent="0.25">
      <c r="A87" s="153" t="s">
        <v>95</v>
      </c>
      <c r="B87" s="153"/>
      <c r="C87" s="153"/>
      <c r="D87" s="153"/>
      <c r="E87" s="153"/>
      <c r="F87" s="153"/>
    </row>
    <row r="88" spans="1:8" ht="23.25" customHeight="1" x14ac:dyDescent="0.25">
      <c r="A88" s="151" t="s">
        <v>126</v>
      </c>
      <c r="B88" s="151"/>
      <c r="C88" s="151"/>
      <c r="D88" s="151"/>
      <c r="E88" s="106">
        <v>162573.53</v>
      </c>
      <c r="F88" s="100" t="s">
        <v>127</v>
      </c>
      <c r="G88" s="28" t="s">
        <v>195</v>
      </c>
    </row>
    <row r="89" spans="1:8" ht="35.25" customHeight="1" x14ac:dyDescent="0.25">
      <c r="A89" s="153" t="s">
        <v>96</v>
      </c>
      <c r="B89" s="153"/>
      <c r="C89" s="153"/>
      <c r="D89" s="153"/>
      <c r="E89" s="153"/>
      <c r="F89" s="153"/>
    </row>
    <row r="90" spans="1:8" ht="32.25" customHeight="1" x14ac:dyDescent="0.25">
      <c r="A90" s="160" t="s">
        <v>97</v>
      </c>
      <c r="B90" s="160"/>
      <c r="C90" s="160"/>
      <c r="D90" s="160"/>
      <c r="E90" s="66"/>
      <c r="F90" s="41" t="s">
        <v>177</v>
      </c>
      <c r="G90" s="28">
        <v>0.44</v>
      </c>
      <c r="H90" s="28">
        <f>G90*6643.6</f>
        <v>2923.1840000000002</v>
      </c>
    </row>
    <row r="91" spans="1:8" ht="33" customHeight="1" x14ac:dyDescent="0.25">
      <c r="A91" s="161" t="s">
        <v>99</v>
      </c>
      <c r="B91" s="162"/>
      <c r="C91" s="162"/>
      <c r="D91" s="162"/>
      <c r="E91" s="162"/>
      <c r="F91" s="163"/>
    </row>
    <row r="92" spans="1:8" ht="51" customHeight="1" x14ac:dyDescent="0.25">
      <c r="A92" s="164" t="s">
        <v>135</v>
      </c>
      <c r="B92" s="165"/>
      <c r="C92" s="165"/>
      <c r="D92" s="166"/>
      <c r="E92" s="106">
        <v>16357.29</v>
      </c>
      <c r="F92" s="100" t="s">
        <v>178</v>
      </c>
      <c r="G92" s="28" t="s">
        <v>195</v>
      </c>
    </row>
    <row r="93" spans="1:8" ht="48.75" customHeight="1" x14ac:dyDescent="0.25">
      <c r="A93" s="151" t="s">
        <v>55</v>
      </c>
      <c r="B93" s="151"/>
      <c r="C93" s="151"/>
      <c r="D93" s="151"/>
      <c r="E93" s="101"/>
      <c r="F93" s="100" t="s">
        <v>152</v>
      </c>
      <c r="G93" s="28" t="s">
        <v>196</v>
      </c>
    </row>
    <row r="94" spans="1:8" ht="21.75" customHeight="1" x14ac:dyDescent="0.25">
      <c r="A94" s="151" t="s">
        <v>59</v>
      </c>
      <c r="B94" s="151"/>
      <c r="C94" s="151"/>
      <c r="D94" s="151"/>
      <c r="E94" s="101"/>
      <c r="F94" s="100" t="s">
        <v>192</v>
      </c>
      <c r="G94" s="28" t="s">
        <v>197</v>
      </c>
    </row>
    <row r="95" spans="1:8" ht="16.5" customHeight="1" x14ac:dyDescent="0.25">
      <c r="A95" s="153" t="s">
        <v>100</v>
      </c>
      <c r="B95" s="153"/>
      <c r="C95" s="153"/>
      <c r="D95" s="153"/>
      <c r="E95" s="153"/>
      <c r="F95" s="153"/>
    </row>
    <row r="96" spans="1:8" ht="31.5" customHeight="1" x14ac:dyDescent="0.25">
      <c r="A96" s="151" t="s">
        <v>31</v>
      </c>
      <c r="B96" s="151"/>
      <c r="C96" s="151"/>
      <c r="D96" s="151"/>
      <c r="E96" s="184">
        <v>71972.09</v>
      </c>
      <c r="F96" s="152" t="s">
        <v>32</v>
      </c>
      <c r="G96" s="28" t="s">
        <v>195</v>
      </c>
    </row>
    <row r="97" spans="1:7" ht="18.75" customHeight="1" x14ac:dyDescent="0.25">
      <c r="A97" s="151" t="s">
        <v>33</v>
      </c>
      <c r="B97" s="151"/>
      <c r="C97" s="151"/>
      <c r="D97" s="151"/>
      <c r="E97" s="184"/>
      <c r="F97" s="152"/>
    </row>
    <row r="98" spans="1:7" ht="18.75" customHeight="1" x14ac:dyDescent="0.25">
      <c r="A98" s="153" t="s">
        <v>101</v>
      </c>
      <c r="B98" s="153"/>
      <c r="C98" s="153"/>
      <c r="D98" s="153"/>
      <c r="E98" s="153"/>
      <c r="F98" s="153"/>
    </row>
    <row r="99" spans="1:7" ht="46.5" customHeight="1" x14ac:dyDescent="0.25">
      <c r="A99" s="151" t="s">
        <v>34</v>
      </c>
      <c r="B99" s="151"/>
      <c r="C99" s="151"/>
      <c r="D99" s="151"/>
      <c r="E99" s="101">
        <v>108423.6</v>
      </c>
      <c r="F99" s="100" t="s">
        <v>179</v>
      </c>
      <c r="G99" s="28" t="s">
        <v>198</v>
      </c>
    </row>
    <row r="100" spans="1:7" ht="24" customHeight="1" x14ac:dyDescent="0.25">
      <c r="A100" s="42"/>
      <c r="B100" s="43"/>
      <c r="C100" s="43"/>
      <c r="D100" s="64" t="s">
        <v>122</v>
      </c>
      <c r="E100" s="65">
        <f>E38+E62+E68+E81+E86+E88+E90+E92+E93+E94+E96+E99</f>
        <v>1361378.2800000003</v>
      </c>
      <c r="F100" s="23"/>
    </row>
    <row r="101" spans="1:7" ht="18" customHeight="1" x14ac:dyDescent="0.25">
      <c r="A101" s="44"/>
      <c r="B101" s="44"/>
      <c r="C101" s="44"/>
      <c r="D101" s="24"/>
      <c r="E101" s="25"/>
      <c r="F101" s="25"/>
    </row>
    <row r="102" spans="1:7" s="26" customFormat="1" ht="21" customHeight="1" x14ac:dyDescent="0.25">
      <c r="A102" s="157" t="s">
        <v>7</v>
      </c>
      <c r="B102" s="158"/>
      <c r="C102" s="158"/>
      <c r="D102" s="158"/>
      <c r="E102" s="158"/>
      <c r="F102" s="159"/>
    </row>
    <row r="103" spans="1:7" s="26" customFormat="1" ht="16.5" customHeight="1" x14ac:dyDescent="0.25">
      <c r="A103" s="156" t="s">
        <v>76</v>
      </c>
      <c r="B103" s="156"/>
      <c r="C103" s="156" t="s">
        <v>77</v>
      </c>
      <c r="D103" s="156"/>
      <c r="E103" s="102" t="s">
        <v>78</v>
      </c>
      <c r="F103" s="102" t="s">
        <v>17</v>
      </c>
    </row>
    <row r="104" spans="1:7" s="26" customFormat="1" ht="15" customHeight="1" x14ac:dyDescent="0.25">
      <c r="A104" s="85" t="s">
        <v>153</v>
      </c>
      <c r="B104" s="86"/>
      <c r="C104" s="89" t="s">
        <v>157</v>
      </c>
      <c r="D104" s="86"/>
      <c r="E104" s="67">
        <v>18159.599999999999</v>
      </c>
      <c r="F104" s="92" t="s">
        <v>140</v>
      </c>
    </row>
    <row r="105" spans="1:7" s="26" customFormat="1" ht="15" customHeight="1" x14ac:dyDescent="0.25">
      <c r="A105" s="85" t="s">
        <v>153</v>
      </c>
      <c r="B105" s="84"/>
      <c r="C105" s="90" t="s">
        <v>182</v>
      </c>
      <c r="D105" s="84"/>
      <c r="E105" s="67">
        <v>87187.54</v>
      </c>
      <c r="F105" s="92" t="s">
        <v>184</v>
      </c>
    </row>
    <row r="106" spans="1:7" s="26" customFormat="1" ht="15" customHeight="1" x14ac:dyDescent="0.25">
      <c r="A106" s="83" t="s">
        <v>155</v>
      </c>
      <c r="B106" s="84"/>
      <c r="C106" s="90" t="s">
        <v>183</v>
      </c>
      <c r="D106" s="84"/>
      <c r="E106" s="67">
        <v>7287.09</v>
      </c>
      <c r="F106" s="92" t="s">
        <v>140</v>
      </c>
    </row>
    <row r="107" spans="1:7" s="26" customFormat="1" ht="15" customHeight="1" x14ac:dyDescent="0.25">
      <c r="A107" s="83" t="s">
        <v>155</v>
      </c>
      <c r="B107" s="84"/>
      <c r="C107" s="90" t="s">
        <v>183</v>
      </c>
      <c r="D107" s="84"/>
      <c r="E107" s="67">
        <v>4710.42</v>
      </c>
      <c r="F107" s="92" t="s">
        <v>140</v>
      </c>
    </row>
    <row r="108" spans="1:7" s="26" customFormat="1" ht="15" customHeight="1" x14ac:dyDescent="0.25">
      <c r="A108" s="83" t="s">
        <v>155</v>
      </c>
      <c r="B108" s="88"/>
      <c r="C108" s="90" t="s">
        <v>183</v>
      </c>
      <c r="D108" s="88"/>
      <c r="E108" s="67">
        <v>4710.25</v>
      </c>
      <c r="F108" s="92" t="s">
        <v>140</v>
      </c>
    </row>
    <row r="109" spans="1:7" s="26" customFormat="1" ht="18.75" customHeight="1" x14ac:dyDescent="0.25">
      <c r="A109" s="58"/>
      <c r="B109" s="58"/>
      <c r="C109" s="58"/>
      <c r="D109" s="59" t="s">
        <v>122</v>
      </c>
      <c r="E109" s="68">
        <f>SUM(E104:E108)</f>
        <v>122054.89999999998</v>
      </c>
      <c r="F109" s="27"/>
    </row>
    <row r="110" spans="1:7" ht="20.25" customHeight="1" x14ac:dyDescent="0.25"/>
    <row r="111" spans="1:7" ht="18" customHeight="1" x14ac:dyDescent="0.25">
      <c r="A111" s="157" t="s">
        <v>8</v>
      </c>
      <c r="B111" s="158"/>
      <c r="C111" s="158"/>
      <c r="D111" s="158"/>
      <c r="E111" s="158"/>
      <c r="F111" s="159"/>
    </row>
    <row r="112" spans="1:7" x14ac:dyDescent="0.25">
      <c r="A112" s="156" t="s">
        <v>76</v>
      </c>
      <c r="B112" s="156"/>
      <c r="C112" s="156" t="s">
        <v>77</v>
      </c>
      <c r="D112" s="156"/>
      <c r="E112" s="102" t="s">
        <v>78</v>
      </c>
      <c r="F112" s="102" t="s">
        <v>17</v>
      </c>
    </row>
    <row r="113" spans="1:16" ht="20.25" customHeight="1" x14ac:dyDescent="0.25">
      <c r="A113" s="151"/>
      <c r="B113" s="151"/>
      <c r="C113" s="151"/>
      <c r="D113" s="151"/>
      <c r="E113" s="101"/>
      <c r="F113" s="100"/>
    </row>
    <row r="114" spans="1:16" ht="5.25" customHeight="1" x14ac:dyDescent="0.25"/>
    <row r="115" spans="1:16" s="47" customFormat="1" ht="16.5" customHeight="1" x14ac:dyDescent="0.25">
      <c r="A115" s="48"/>
      <c r="B115" s="48"/>
      <c r="C115" s="48"/>
      <c r="D115" s="49"/>
      <c r="E115" s="50"/>
      <c r="F115" s="50"/>
      <c r="G115" s="46"/>
      <c r="H115" s="46"/>
      <c r="I115" s="46"/>
      <c r="J115" s="46"/>
      <c r="K115" s="46"/>
      <c r="L115" s="46"/>
      <c r="M115" s="46"/>
      <c r="N115" s="46"/>
      <c r="O115" s="46"/>
      <c r="P115" s="46"/>
    </row>
    <row r="116" spans="1:16" s="47" customFormat="1" ht="16.5" customHeight="1" x14ac:dyDescent="0.25">
      <c r="A116" s="48"/>
      <c r="B116" s="48"/>
      <c r="C116" s="48"/>
      <c r="D116" s="49"/>
      <c r="E116" s="50"/>
      <c r="F116" s="50"/>
      <c r="G116" s="46"/>
      <c r="H116" s="46"/>
      <c r="I116" s="46"/>
      <c r="J116" s="46"/>
      <c r="K116" s="46"/>
      <c r="L116" s="46"/>
      <c r="M116" s="46"/>
      <c r="N116" s="46"/>
      <c r="O116" s="46"/>
      <c r="P116" s="46"/>
    </row>
    <row r="118" spans="1:16" s="26" customFormat="1" ht="16.5" customHeight="1" x14ac:dyDescent="0.25">
      <c r="A118" s="155" t="s">
        <v>181</v>
      </c>
      <c r="B118" s="155"/>
      <c r="C118" s="155"/>
      <c r="D118" s="54"/>
      <c r="E118" s="55" t="s">
        <v>150</v>
      </c>
      <c r="F118" s="51"/>
    </row>
    <row r="119" spans="1:16" s="26" customFormat="1" ht="17.25" customHeight="1" x14ac:dyDescent="0.3">
      <c r="A119" s="167" t="s">
        <v>180</v>
      </c>
      <c r="B119" s="167"/>
      <c r="C119" s="167"/>
      <c r="D119" s="56"/>
      <c r="E119" s="103"/>
      <c r="F119" s="27"/>
    </row>
  </sheetData>
  <mergeCells count="101">
    <mergeCell ref="E13:E14"/>
    <mergeCell ref="A21:F21"/>
    <mergeCell ref="A31:C31"/>
    <mergeCell ref="A34:F34"/>
    <mergeCell ref="A35:F35"/>
    <mergeCell ref="A36:D36"/>
    <mergeCell ref="A1:F1"/>
    <mergeCell ref="A2:F2"/>
    <mergeCell ref="A7:F7"/>
    <mergeCell ref="A8:F8"/>
    <mergeCell ref="A10:F10"/>
    <mergeCell ref="A11:A12"/>
    <mergeCell ref="B11:B12"/>
    <mergeCell ref="C11:C12"/>
    <mergeCell ref="D11:E11"/>
    <mergeCell ref="F11:F12"/>
    <mergeCell ref="A37:F37"/>
    <mergeCell ref="A38:D38"/>
    <mergeCell ref="E38:E60"/>
    <mergeCell ref="F38:F60"/>
    <mergeCell ref="A39:D39"/>
    <mergeCell ref="A40:D40"/>
    <mergeCell ref="A41:D41"/>
    <mergeCell ref="A42:D42"/>
    <mergeCell ref="A43:D43"/>
    <mergeCell ref="A44:D44"/>
    <mergeCell ref="A51:D51"/>
    <mergeCell ref="A52:D52"/>
    <mergeCell ref="A53:D53"/>
    <mergeCell ref="A54:D54"/>
    <mergeCell ref="A55:D55"/>
    <mergeCell ref="A56:D56"/>
    <mergeCell ref="A45:D45"/>
    <mergeCell ref="A46:D46"/>
    <mergeCell ref="A47:D47"/>
    <mergeCell ref="A48:D48"/>
    <mergeCell ref="A49:D49"/>
    <mergeCell ref="A50:D50"/>
    <mergeCell ref="A57:D57"/>
    <mergeCell ref="A58:D58"/>
    <mergeCell ref="A59:D59"/>
    <mergeCell ref="A60:D60"/>
    <mergeCell ref="A61:F61"/>
    <mergeCell ref="A62:D62"/>
    <mergeCell ref="E62:E66"/>
    <mergeCell ref="F62:F66"/>
    <mergeCell ref="A63:D63"/>
    <mergeCell ref="A64:D64"/>
    <mergeCell ref="A65:D65"/>
    <mergeCell ref="A66:D66"/>
    <mergeCell ref="A67:F67"/>
    <mergeCell ref="A68:D68"/>
    <mergeCell ref="E68:E72"/>
    <mergeCell ref="F68:F72"/>
    <mergeCell ref="A69:D69"/>
    <mergeCell ref="A70:D70"/>
    <mergeCell ref="A71:D71"/>
    <mergeCell ref="A72:D72"/>
    <mergeCell ref="A73:F73"/>
    <mergeCell ref="A74:D74"/>
    <mergeCell ref="E74:E79"/>
    <mergeCell ref="F74:F79"/>
    <mergeCell ref="A75:D75"/>
    <mergeCell ref="A76:D76"/>
    <mergeCell ref="A77:D77"/>
    <mergeCell ref="A78:D78"/>
    <mergeCell ref="A79:D79"/>
    <mergeCell ref="A85:F85"/>
    <mergeCell ref="A86:D86"/>
    <mergeCell ref="A87:F87"/>
    <mergeCell ref="A88:D88"/>
    <mergeCell ref="A89:F89"/>
    <mergeCell ref="A90:D90"/>
    <mergeCell ref="A80:F80"/>
    <mergeCell ref="A81:D81"/>
    <mergeCell ref="E81:E84"/>
    <mergeCell ref="F81:F84"/>
    <mergeCell ref="A82:D82"/>
    <mergeCell ref="A83:D83"/>
    <mergeCell ref="A84:D84"/>
    <mergeCell ref="A91:F91"/>
    <mergeCell ref="A92:D92"/>
    <mergeCell ref="A93:D93"/>
    <mergeCell ref="A94:D94"/>
    <mergeCell ref="A95:F95"/>
    <mergeCell ref="A96:D96"/>
    <mergeCell ref="E96:E97"/>
    <mergeCell ref="F96:F97"/>
    <mergeCell ref="A97:D97"/>
    <mergeCell ref="A112:B112"/>
    <mergeCell ref="C112:D112"/>
    <mergeCell ref="A113:B113"/>
    <mergeCell ref="C113:D113"/>
    <mergeCell ref="A118:C118"/>
    <mergeCell ref="A119:C119"/>
    <mergeCell ref="A98:F98"/>
    <mergeCell ref="A99:D99"/>
    <mergeCell ref="A102:F102"/>
    <mergeCell ref="A103:B103"/>
    <mergeCell ref="C103:D103"/>
    <mergeCell ref="A111:F111"/>
  </mergeCells>
  <pageMargins left="0.23622047244094491" right="0.43307086614173229" top="0.94488188976377963" bottom="0.94488188976377963" header="0.31496062992125984" footer="0.31496062992125984"/>
  <pageSetup paperSize="9" scale="49" fitToHeight="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70"/>
  <sheetViews>
    <sheetView workbookViewId="0">
      <selection activeCell="E30" sqref="E30:E36"/>
    </sheetView>
  </sheetViews>
  <sheetFormatPr defaultRowHeight="12.75" x14ac:dyDescent="0.2"/>
  <cols>
    <col min="1" max="3" width="9.140625" style="8"/>
    <col min="4" max="4" width="67.28515625" style="8" customWidth="1"/>
    <col min="5" max="5" width="10.42578125" style="19" customWidth="1"/>
    <col min="6" max="6" width="20.28515625" style="8" customWidth="1"/>
    <col min="7" max="16384" width="9.140625" style="8"/>
  </cols>
  <sheetData>
    <row r="1" spans="1:6" ht="23.25" customHeight="1" x14ac:dyDescent="0.2">
      <c r="A1" s="194" t="s">
        <v>85</v>
      </c>
      <c r="B1" s="195"/>
      <c r="C1" s="195"/>
      <c r="D1" s="195"/>
      <c r="E1" s="195"/>
      <c r="F1" s="196"/>
    </row>
    <row r="2" spans="1:6" ht="15" customHeight="1" x14ac:dyDescent="0.2">
      <c r="A2" s="221" t="s">
        <v>104</v>
      </c>
      <c r="B2" s="222"/>
      <c r="C2" s="222"/>
      <c r="D2" s="223"/>
      <c r="E2" s="9" t="s">
        <v>89</v>
      </c>
      <c r="F2" s="10" t="s">
        <v>103</v>
      </c>
    </row>
    <row r="3" spans="1:6" ht="69.75" customHeight="1" x14ac:dyDescent="0.2">
      <c r="A3" s="189" t="s">
        <v>90</v>
      </c>
      <c r="B3" s="190"/>
      <c r="C3" s="190"/>
      <c r="D3" s="190"/>
      <c r="E3" s="190"/>
      <c r="F3" s="191"/>
    </row>
    <row r="4" spans="1:6" ht="26.25" customHeight="1" x14ac:dyDescent="0.2">
      <c r="A4" s="197" t="s">
        <v>105</v>
      </c>
      <c r="B4" s="198"/>
      <c r="C4" s="198"/>
      <c r="D4" s="199"/>
      <c r="E4" s="200">
        <v>384574.24</v>
      </c>
      <c r="F4" s="203" t="s">
        <v>26</v>
      </c>
    </row>
    <row r="5" spans="1:6" ht="27.75" customHeight="1" x14ac:dyDescent="0.2">
      <c r="A5" s="197" t="s">
        <v>21</v>
      </c>
      <c r="B5" s="198"/>
      <c r="C5" s="198"/>
      <c r="D5" s="199"/>
      <c r="E5" s="201"/>
      <c r="F5" s="204"/>
    </row>
    <row r="6" spans="1:6" x14ac:dyDescent="0.2">
      <c r="A6" s="197" t="s">
        <v>22</v>
      </c>
      <c r="B6" s="198"/>
      <c r="C6" s="198"/>
      <c r="D6" s="199"/>
      <c r="E6" s="201"/>
      <c r="F6" s="204"/>
    </row>
    <row r="7" spans="1:6" x14ac:dyDescent="0.2">
      <c r="A7" s="197" t="s">
        <v>23</v>
      </c>
      <c r="B7" s="198"/>
      <c r="C7" s="198"/>
      <c r="D7" s="199"/>
      <c r="E7" s="201"/>
      <c r="F7" s="204"/>
    </row>
    <row r="8" spans="1:6" ht="15" customHeight="1" x14ac:dyDescent="0.2">
      <c r="A8" s="197" t="s">
        <v>24</v>
      </c>
      <c r="B8" s="198"/>
      <c r="C8" s="198"/>
      <c r="D8" s="199"/>
      <c r="E8" s="201"/>
      <c r="F8" s="204"/>
    </row>
    <row r="9" spans="1:6" ht="15" customHeight="1" x14ac:dyDescent="0.2">
      <c r="A9" s="197" t="s">
        <v>25</v>
      </c>
      <c r="B9" s="198"/>
      <c r="C9" s="198"/>
      <c r="D9" s="199"/>
      <c r="E9" s="201"/>
      <c r="F9" s="204"/>
    </row>
    <row r="10" spans="1:6" ht="27" customHeight="1" x14ac:dyDescent="0.2">
      <c r="A10" s="197" t="s">
        <v>35</v>
      </c>
      <c r="B10" s="198"/>
      <c r="C10" s="198"/>
      <c r="D10" s="199"/>
      <c r="E10" s="201"/>
      <c r="F10" s="204"/>
    </row>
    <row r="11" spans="1:6" ht="15" customHeight="1" x14ac:dyDescent="0.2">
      <c r="A11" s="197" t="s">
        <v>36</v>
      </c>
      <c r="B11" s="198"/>
      <c r="C11" s="198"/>
      <c r="D11" s="199"/>
      <c r="E11" s="201"/>
      <c r="F11" s="204"/>
    </row>
    <row r="12" spans="1:6" ht="15" customHeight="1" x14ac:dyDescent="0.2">
      <c r="A12" s="197" t="s">
        <v>37</v>
      </c>
      <c r="B12" s="198"/>
      <c r="C12" s="198"/>
      <c r="D12" s="199"/>
      <c r="E12" s="201"/>
      <c r="F12" s="204"/>
    </row>
    <row r="13" spans="1:6" ht="15" customHeight="1" x14ac:dyDescent="0.2">
      <c r="A13" s="197" t="s">
        <v>75</v>
      </c>
      <c r="B13" s="198"/>
      <c r="C13" s="198"/>
      <c r="D13" s="199"/>
      <c r="E13" s="201"/>
      <c r="F13" s="204"/>
    </row>
    <row r="14" spans="1:6" ht="15" customHeight="1" x14ac:dyDescent="0.2">
      <c r="A14" s="197" t="s">
        <v>38</v>
      </c>
      <c r="B14" s="198"/>
      <c r="C14" s="198"/>
      <c r="D14" s="199"/>
      <c r="E14" s="201"/>
      <c r="F14" s="204"/>
    </row>
    <row r="15" spans="1:6" ht="27" customHeight="1" x14ac:dyDescent="0.2">
      <c r="A15" s="197" t="s">
        <v>39</v>
      </c>
      <c r="B15" s="198"/>
      <c r="C15" s="198"/>
      <c r="D15" s="199"/>
      <c r="E15" s="201"/>
      <c r="F15" s="204"/>
    </row>
    <row r="16" spans="1:6" ht="15" customHeight="1" x14ac:dyDescent="0.2">
      <c r="A16" s="197" t="s">
        <v>54</v>
      </c>
      <c r="B16" s="198"/>
      <c r="C16" s="198"/>
      <c r="D16" s="199"/>
      <c r="E16" s="201"/>
      <c r="F16" s="204"/>
    </row>
    <row r="17" spans="1:6" ht="15" customHeight="1" x14ac:dyDescent="0.2">
      <c r="A17" s="197" t="s">
        <v>57</v>
      </c>
      <c r="B17" s="198"/>
      <c r="C17" s="198"/>
      <c r="D17" s="199"/>
      <c r="E17" s="201"/>
      <c r="F17" s="204"/>
    </row>
    <row r="18" spans="1:6" ht="15" customHeight="1" x14ac:dyDescent="0.2">
      <c r="A18" s="197" t="s">
        <v>58</v>
      </c>
      <c r="B18" s="198"/>
      <c r="C18" s="198"/>
      <c r="D18" s="199"/>
      <c r="E18" s="201"/>
      <c r="F18" s="204"/>
    </row>
    <row r="19" spans="1:6" ht="15" customHeight="1" x14ac:dyDescent="0.2">
      <c r="A19" s="197" t="s">
        <v>60</v>
      </c>
      <c r="B19" s="198"/>
      <c r="C19" s="198"/>
      <c r="D19" s="199"/>
      <c r="E19" s="201"/>
      <c r="F19" s="204"/>
    </row>
    <row r="20" spans="1:6" ht="15" customHeight="1" x14ac:dyDescent="0.2">
      <c r="A20" s="197" t="s">
        <v>61</v>
      </c>
      <c r="B20" s="198"/>
      <c r="C20" s="198"/>
      <c r="D20" s="199"/>
      <c r="E20" s="201"/>
      <c r="F20" s="204"/>
    </row>
    <row r="21" spans="1:6" ht="15" customHeight="1" x14ac:dyDescent="0.2">
      <c r="A21" s="197" t="s">
        <v>62</v>
      </c>
      <c r="B21" s="198"/>
      <c r="C21" s="198"/>
      <c r="D21" s="199"/>
      <c r="E21" s="201"/>
      <c r="F21" s="204"/>
    </row>
    <row r="22" spans="1:6" ht="15" customHeight="1" x14ac:dyDescent="0.2">
      <c r="A22" s="197" t="s">
        <v>63</v>
      </c>
      <c r="B22" s="198"/>
      <c r="C22" s="198"/>
      <c r="D22" s="199"/>
      <c r="E22" s="201"/>
      <c r="F22" s="204"/>
    </row>
    <row r="23" spans="1:6" ht="15" customHeight="1" x14ac:dyDescent="0.2">
      <c r="A23" s="197" t="s">
        <v>64</v>
      </c>
      <c r="B23" s="198"/>
      <c r="C23" s="198"/>
      <c r="D23" s="199"/>
      <c r="E23" s="201"/>
      <c r="F23" s="204"/>
    </row>
    <row r="24" spans="1:6" ht="15" customHeight="1" x14ac:dyDescent="0.2">
      <c r="A24" s="197" t="s">
        <v>65</v>
      </c>
      <c r="B24" s="198"/>
      <c r="C24" s="198"/>
      <c r="D24" s="199"/>
      <c r="E24" s="201"/>
      <c r="F24" s="204"/>
    </row>
    <row r="25" spans="1:6" ht="15" customHeight="1" x14ac:dyDescent="0.2">
      <c r="A25" s="197" t="s">
        <v>66</v>
      </c>
      <c r="B25" s="198"/>
      <c r="C25" s="198"/>
      <c r="D25" s="199"/>
      <c r="E25" s="201"/>
      <c r="F25" s="204"/>
    </row>
    <row r="26" spans="1:6" ht="39.75" customHeight="1" x14ac:dyDescent="0.2">
      <c r="A26" s="197" t="s">
        <v>67</v>
      </c>
      <c r="B26" s="198"/>
      <c r="C26" s="198"/>
      <c r="D26" s="199"/>
      <c r="E26" s="201"/>
      <c r="F26" s="204"/>
    </row>
    <row r="27" spans="1:6" ht="15" customHeight="1" x14ac:dyDescent="0.2">
      <c r="A27" s="197" t="s">
        <v>68</v>
      </c>
      <c r="B27" s="198"/>
      <c r="C27" s="198"/>
      <c r="D27" s="199"/>
      <c r="E27" s="201"/>
      <c r="F27" s="204"/>
    </row>
    <row r="28" spans="1:6" ht="15" customHeight="1" thickBot="1" x14ac:dyDescent="0.25">
      <c r="A28" s="197" t="s">
        <v>69</v>
      </c>
      <c r="B28" s="198"/>
      <c r="C28" s="198"/>
      <c r="D28" s="199"/>
      <c r="E28" s="202"/>
      <c r="F28" s="205"/>
    </row>
    <row r="29" spans="1:6" ht="15" customHeight="1" x14ac:dyDescent="0.2">
      <c r="A29" s="209" t="s">
        <v>91</v>
      </c>
      <c r="B29" s="210"/>
      <c r="C29" s="210"/>
      <c r="D29" s="210"/>
      <c r="E29" s="210"/>
      <c r="F29" s="211"/>
    </row>
    <row r="30" spans="1:6" ht="15" customHeight="1" x14ac:dyDescent="0.2">
      <c r="A30" s="226" t="s">
        <v>40</v>
      </c>
      <c r="B30" s="227"/>
      <c r="C30" s="227"/>
      <c r="D30" s="228"/>
      <c r="E30" s="200">
        <v>98539.27</v>
      </c>
      <c r="F30" s="219" t="s">
        <v>27</v>
      </c>
    </row>
    <row r="31" spans="1:6" ht="15" customHeight="1" x14ac:dyDescent="0.2">
      <c r="A31" s="213" t="s">
        <v>43</v>
      </c>
      <c r="B31" s="198"/>
      <c r="C31" s="198"/>
      <c r="D31" s="199"/>
      <c r="E31" s="201"/>
      <c r="F31" s="220"/>
    </row>
    <row r="32" spans="1:6" ht="15" customHeight="1" x14ac:dyDescent="0.2">
      <c r="A32" s="213" t="s">
        <v>44</v>
      </c>
      <c r="B32" s="198"/>
      <c r="C32" s="198"/>
      <c r="D32" s="199"/>
      <c r="E32" s="201"/>
      <c r="F32" s="220"/>
    </row>
    <row r="33" spans="1:6" ht="15" customHeight="1" x14ac:dyDescent="0.2">
      <c r="A33" s="213" t="s">
        <v>45</v>
      </c>
      <c r="B33" s="198"/>
      <c r="C33" s="198"/>
      <c r="D33" s="199"/>
      <c r="E33" s="201"/>
      <c r="F33" s="220"/>
    </row>
    <row r="34" spans="1:6" ht="15" customHeight="1" x14ac:dyDescent="0.2">
      <c r="A34" s="213" t="s">
        <v>46</v>
      </c>
      <c r="B34" s="198"/>
      <c r="C34" s="198"/>
      <c r="D34" s="199"/>
      <c r="E34" s="201"/>
      <c r="F34" s="220"/>
    </row>
    <row r="35" spans="1:6" ht="15" customHeight="1" x14ac:dyDescent="0.2">
      <c r="A35" s="213" t="s">
        <v>47</v>
      </c>
      <c r="B35" s="198"/>
      <c r="C35" s="198"/>
      <c r="D35" s="199"/>
      <c r="E35" s="201"/>
      <c r="F35" s="220"/>
    </row>
    <row r="36" spans="1:6" ht="15" customHeight="1" x14ac:dyDescent="0.2">
      <c r="A36" s="213" t="s">
        <v>48</v>
      </c>
      <c r="B36" s="198"/>
      <c r="C36" s="198"/>
      <c r="D36" s="199"/>
      <c r="E36" s="212"/>
      <c r="F36" s="243"/>
    </row>
    <row r="37" spans="1:6" ht="15" customHeight="1" x14ac:dyDescent="0.2">
      <c r="A37" s="214" t="s">
        <v>125</v>
      </c>
      <c r="B37" s="190"/>
      <c r="C37" s="190"/>
      <c r="D37" s="190"/>
      <c r="E37" s="190"/>
      <c r="F37" s="215"/>
    </row>
    <row r="38" spans="1:6" ht="15" customHeight="1" x14ac:dyDescent="0.2">
      <c r="A38" s="213" t="s">
        <v>49</v>
      </c>
      <c r="B38" s="198"/>
      <c r="C38" s="198"/>
      <c r="D38" s="199"/>
      <c r="E38" s="200">
        <v>47980.800000000003</v>
      </c>
      <c r="F38" s="219" t="s">
        <v>27</v>
      </c>
    </row>
    <row r="39" spans="1:6" ht="15" customHeight="1" x14ac:dyDescent="0.2">
      <c r="A39" s="213" t="s">
        <v>50</v>
      </c>
      <c r="B39" s="198"/>
      <c r="C39" s="198"/>
      <c r="D39" s="199"/>
      <c r="E39" s="201"/>
      <c r="F39" s="220"/>
    </row>
    <row r="40" spans="1:6" ht="15" customHeight="1" x14ac:dyDescent="0.2">
      <c r="A40" s="213" t="s">
        <v>51</v>
      </c>
      <c r="B40" s="198"/>
      <c r="C40" s="198"/>
      <c r="D40" s="199"/>
      <c r="E40" s="201"/>
      <c r="F40" s="220"/>
    </row>
    <row r="41" spans="1:6" ht="15" customHeight="1" x14ac:dyDescent="0.2">
      <c r="A41" s="213" t="s">
        <v>52</v>
      </c>
      <c r="B41" s="198"/>
      <c r="C41" s="198"/>
      <c r="D41" s="199"/>
      <c r="E41" s="201"/>
      <c r="F41" s="220"/>
    </row>
    <row r="42" spans="1:6" ht="15" customHeight="1" thickBot="1" x14ac:dyDescent="0.25">
      <c r="A42" s="216" t="s">
        <v>53</v>
      </c>
      <c r="B42" s="217"/>
      <c r="C42" s="217"/>
      <c r="D42" s="218"/>
      <c r="E42" s="202"/>
      <c r="F42" s="220"/>
    </row>
    <row r="43" spans="1:6" ht="15" customHeight="1" x14ac:dyDescent="0.2">
      <c r="A43" s="209" t="s">
        <v>93</v>
      </c>
      <c r="B43" s="210"/>
      <c r="C43" s="210"/>
      <c r="D43" s="210"/>
      <c r="E43" s="210"/>
      <c r="F43" s="211"/>
    </row>
    <row r="44" spans="1:6" ht="15" customHeight="1" x14ac:dyDescent="0.2">
      <c r="A44" s="224" t="s">
        <v>70</v>
      </c>
      <c r="B44" s="225"/>
      <c r="C44" s="225"/>
      <c r="D44" s="225"/>
      <c r="E44" s="200">
        <v>145301.16</v>
      </c>
      <c r="F44" s="242" t="s">
        <v>27</v>
      </c>
    </row>
    <row r="45" spans="1:6" ht="15" customHeight="1" x14ac:dyDescent="0.2">
      <c r="A45" s="224" t="s">
        <v>71</v>
      </c>
      <c r="B45" s="225"/>
      <c r="C45" s="225"/>
      <c r="D45" s="225"/>
      <c r="E45" s="201"/>
      <c r="F45" s="242"/>
    </row>
    <row r="46" spans="1:6" ht="15" customHeight="1" x14ac:dyDescent="0.2">
      <c r="A46" s="224" t="s">
        <v>72</v>
      </c>
      <c r="B46" s="225"/>
      <c r="C46" s="225"/>
      <c r="D46" s="225"/>
      <c r="E46" s="201"/>
      <c r="F46" s="242"/>
    </row>
    <row r="47" spans="1:6" ht="15" customHeight="1" x14ac:dyDescent="0.2">
      <c r="A47" s="224" t="s">
        <v>73</v>
      </c>
      <c r="B47" s="225"/>
      <c r="C47" s="225"/>
      <c r="D47" s="225"/>
      <c r="E47" s="201"/>
      <c r="F47" s="242"/>
    </row>
    <row r="48" spans="1:6" ht="15" customHeight="1" x14ac:dyDescent="0.2">
      <c r="A48" s="224" t="s">
        <v>88</v>
      </c>
      <c r="B48" s="225"/>
      <c r="C48" s="225"/>
      <c r="D48" s="225"/>
      <c r="E48" s="201"/>
      <c r="F48" s="242"/>
    </row>
    <row r="49" spans="1:6" ht="15" customHeight="1" x14ac:dyDescent="0.2">
      <c r="A49" s="224" t="s">
        <v>74</v>
      </c>
      <c r="B49" s="225"/>
      <c r="C49" s="225"/>
      <c r="D49" s="225"/>
      <c r="E49" s="212"/>
      <c r="F49" s="242"/>
    </row>
    <row r="50" spans="1:6" ht="27" customHeight="1" x14ac:dyDescent="0.2">
      <c r="A50" s="244" t="s">
        <v>94</v>
      </c>
      <c r="B50" s="245"/>
      <c r="C50" s="245"/>
      <c r="D50" s="245"/>
      <c r="E50" s="245"/>
      <c r="F50" s="246"/>
    </row>
    <row r="51" spans="1:6" ht="15" customHeight="1" x14ac:dyDescent="0.2">
      <c r="A51" s="224" t="s">
        <v>28</v>
      </c>
      <c r="B51" s="225"/>
      <c r="C51" s="225"/>
      <c r="D51" s="225"/>
      <c r="E51" s="236">
        <v>26905.46</v>
      </c>
      <c r="F51" s="11" t="s">
        <v>27</v>
      </c>
    </row>
    <row r="52" spans="1:6" x14ac:dyDescent="0.2">
      <c r="A52" s="224" t="s">
        <v>29</v>
      </c>
      <c r="B52" s="225"/>
      <c r="C52" s="225"/>
      <c r="D52" s="225"/>
      <c r="E52" s="236"/>
      <c r="F52" s="11" t="s">
        <v>27</v>
      </c>
    </row>
    <row r="53" spans="1:6" ht="15" customHeight="1" thickBot="1" x14ac:dyDescent="0.25">
      <c r="A53" s="229" t="s">
        <v>30</v>
      </c>
      <c r="B53" s="230"/>
      <c r="C53" s="230"/>
      <c r="D53" s="230"/>
      <c r="E53" s="237"/>
      <c r="F53" s="12" t="s">
        <v>124</v>
      </c>
    </row>
    <row r="54" spans="1:6" ht="15" customHeight="1" x14ac:dyDescent="0.2">
      <c r="A54" s="239" t="s">
        <v>92</v>
      </c>
      <c r="B54" s="240"/>
      <c r="C54" s="240"/>
      <c r="D54" s="240"/>
      <c r="E54" s="240"/>
      <c r="F54" s="241"/>
    </row>
    <row r="55" spans="1:6" ht="15" customHeight="1" x14ac:dyDescent="0.2">
      <c r="A55" s="197" t="s">
        <v>41</v>
      </c>
      <c r="B55" s="198"/>
      <c r="C55" s="198"/>
      <c r="D55" s="199"/>
      <c r="E55" s="13">
        <v>7506</v>
      </c>
      <c r="F55" s="14" t="s">
        <v>42</v>
      </c>
    </row>
    <row r="56" spans="1:6" ht="15" customHeight="1" x14ac:dyDescent="0.2">
      <c r="A56" s="189" t="s">
        <v>95</v>
      </c>
      <c r="B56" s="190"/>
      <c r="C56" s="190"/>
      <c r="D56" s="190"/>
      <c r="E56" s="190"/>
      <c r="F56" s="191"/>
    </row>
    <row r="57" spans="1:6" x14ac:dyDescent="0.2">
      <c r="A57" s="197" t="s">
        <v>126</v>
      </c>
      <c r="B57" s="198"/>
      <c r="C57" s="198"/>
      <c r="D57" s="199"/>
      <c r="E57" s="15">
        <v>237834.19</v>
      </c>
      <c r="F57" s="14" t="s">
        <v>127</v>
      </c>
    </row>
    <row r="58" spans="1:6" ht="24" customHeight="1" x14ac:dyDescent="0.2">
      <c r="A58" s="189" t="s">
        <v>96</v>
      </c>
      <c r="B58" s="190"/>
      <c r="C58" s="190"/>
      <c r="D58" s="190"/>
      <c r="E58" s="190"/>
      <c r="F58" s="191"/>
    </row>
    <row r="59" spans="1:6" ht="25.5" x14ac:dyDescent="0.2">
      <c r="A59" s="238" t="s">
        <v>97</v>
      </c>
      <c r="B59" s="238"/>
      <c r="C59" s="238"/>
      <c r="D59" s="238"/>
      <c r="E59" s="16">
        <v>4712.79</v>
      </c>
      <c r="F59" s="17" t="s">
        <v>98</v>
      </c>
    </row>
    <row r="60" spans="1:6" ht="22.5" customHeight="1" x14ac:dyDescent="0.2">
      <c r="A60" s="231" t="s">
        <v>99</v>
      </c>
      <c r="B60" s="232"/>
      <c r="C60" s="232"/>
      <c r="D60" s="232"/>
      <c r="E60" s="232"/>
      <c r="F60" s="233"/>
    </row>
    <row r="61" spans="1:6" ht="27" customHeight="1" x14ac:dyDescent="0.2">
      <c r="A61" s="197" t="s">
        <v>55</v>
      </c>
      <c r="B61" s="198"/>
      <c r="C61" s="198"/>
      <c r="D61" s="199"/>
      <c r="E61" s="13">
        <v>231200.76</v>
      </c>
      <c r="F61" s="14" t="s">
        <v>56</v>
      </c>
    </row>
    <row r="62" spans="1:6" ht="15" customHeight="1" x14ac:dyDescent="0.2">
      <c r="A62" s="197" t="s">
        <v>59</v>
      </c>
      <c r="B62" s="198"/>
      <c r="C62" s="198"/>
      <c r="D62" s="199"/>
      <c r="E62" s="13">
        <v>20797.86</v>
      </c>
      <c r="F62" s="14" t="s">
        <v>123</v>
      </c>
    </row>
    <row r="63" spans="1:6" ht="15" customHeight="1" x14ac:dyDescent="0.2">
      <c r="A63" s="189" t="s">
        <v>100</v>
      </c>
      <c r="B63" s="190"/>
      <c r="C63" s="190"/>
      <c r="D63" s="190"/>
      <c r="E63" s="190"/>
      <c r="F63" s="191"/>
    </row>
    <row r="64" spans="1:6" ht="17.25" customHeight="1" x14ac:dyDescent="0.2">
      <c r="A64" s="197" t="s">
        <v>31</v>
      </c>
      <c r="B64" s="198"/>
      <c r="C64" s="198"/>
      <c r="D64" s="199"/>
      <c r="E64" s="234">
        <v>56726.3</v>
      </c>
      <c r="F64" s="203" t="s">
        <v>32</v>
      </c>
    </row>
    <row r="65" spans="1:6" ht="14.25" customHeight="1" x14ac:dyDescent="0.2">
      <c r="A65" s="197" t="s">
        <v>33</v>
      </c>
      <c r="B65" s="198"/>
      <c r="C65" s="198"/>
      <c r="D65" s="199"/>
      <c r="E65" s="235"/>
      <c r="F65" s="205"/>
    </row>
    <row r="66" spans="1:6" ht="15" customHeight="1" x14ac:dyDescent="0.2">
      <c r="A66" s="189" t="s">
        <v>101</v>
      </c>
      <c r="B66" s="190"/>
      <c r="C66" s="190"/>
      <c r="D66" s="190"/>
      <c r="E66" s="190"/>
      <c r="F66" s="191"/>
    </row>
    <row r="67" spans="1:6" ht="39" customHeight="1" x14ac:dyDescent="0.2">
      <c r="A67" s="197" t="s">
        <v>34</v>
      </c>
      <c r="B67" s="198"/>
      <c r="C67" s="198"/>
      <c r="D67" s="199"/>
      <c r="E67" s="13">
        <v>106256.68</v>
      </c>
      <c r="F67" s="14" t="s">
        <v>102</v>
      </c>
    </row>
    <row r="68" spans="1:6" ht="10.5" customHeight="1" x14ac:dyDescent="0.2">
      <c r="A68" s="206"/>
      <c r="B68" s="207"/>
      <c r="C68" s="207"/>
      <c r="D68" s="207"/>
      <c r="E68" s="207"/>
      <c r="F68" s="208"/>
    </row>
    <row r="69" spans="1:6" ht="31.5" customHeight="1" x14ac:dyDescent="0.2">
      <c r="A69" s="189" t="s">
        <v>129</v>
      </c>
      <c r="B69" s="190"/>
      <c r="C69" s="190"/>
      <c r="D69" s="191"/>
      <c r="E69" s="13">
        <v>41594.15</v>
      </c>
      <c r="F69" s="18" t="s">
        <v>128</v>
      </c>
    </row>
    <row r="70" spans="1:6" ht="16.5" customHeight="1" x14ac:dyDescent="0.2">
      <c r="A70" s="20"/>
      <c r="B70" s="21"/>
      <c r="C70" s="21"/>
      <c r="D70" s="22" t="s">
        <v>122</v>
      </c>
      <c r="E70" s="192">
        <f>SUM(E69,E67,E64,E61:E62,E59,E57,E55,E51,E44,E38,E30,E4)</f>
        <v>1409929.6600000001</v>
      </c>
      <c r="F70" s="193"/>
    </row>
  </sheetData>
  <mergeCells count="81">
    <mergeCell ref="A58:F58"/>
    <mergeCell ref="A48:D48"/>
    <mergeCell ref="A49:D49"/>
    <mergeCell ref="A50:F50"/>
    <mergeCell ref="A44:D44"/>
    <mergeCell ref="A33:D33"/>
    <mergeCell ref="F30:F36"/>
    <mergeCell ref="A34:D34"/>
    <mergeCell ref="A35:D35"/>
    <mergeCell ref="A36:D36"/>
    <mergeCell ref="E38:E42"/>
    <mergeCell ref="A41:D41"/>
    <mergeCell ref="A43:F43"/>
    <mergeCell ref="E44:E49"/>
    <mergeCell ref="A46:D46"/>
    <mergeCell ref="A47:D47"/>
    <mergeCell ref="F44:F49"/>
    <mergeCell ref="A67:D67"/>
    <mergeCell ref="A53:D53"/>
    <mergeCell ref="A64:D64"/>
    <mergeCell ref="A65:D65"/>
    <mergeCell ref="A60:F60"/>
    <mergeCell ref="A63:F63"/>
    <mergeCell ref="E64:E65"/>
    <mergeCell ref="E51:E53"/>
    <mergeCell ref="A57:D57"/>
    <mergeCell ref="F64:F65"/>
    <mergeCell ref="A55:D55"/>
    <mergeCell ref="A62:D62"/>
    <mergeCell ref="A61:D61"/>
    <mergeCell ref="A59:D59"/>
    <mergeCell ref="A54:F54"/>
    <mergeCell ref="A56:F56"/>
    <mergeCell ref="A2:D2"/>
    <mergeCell ref="A11:D11"/>
    <mergeCell ref="A15:D15"/>
    <mergeCell ref="A51:D51"/>
    <mergeCell ref="A52:D52"/>
    <mergeCell ref="A45:D45"/>
    <mergeCell ref="A39:D39"/>
    <mergeCell ref="A40:D40"/>
    <mergeCell ref="A38:D38"/>
    <mergeCell ref="A30:D30"/>
    <mergeCell ref="A19:D19"/>
    <mergeCell ref="A20:D20"/>
    <mergeCell ref="A25:D25"/>
    <mergeCell ref="A26:D26"/>
    <mergeCell ref="A27:D27"/>
    <mergeCell ref="A28:D28"/>
    <mergeCell ref="A13:D13"/>
    <mergeCell ref="A17:D17"/>
    <mergeCell ref="A18:D18"/>
    <mergeCell ref="A68:F68"/>
    <mergeCell ref="A29:F29"/>
    <mergeCell ref="E30:E36"/>
    <mergeCell ref="A31:D31"/>
    <mergeCell ref="A32:D32"/>
    <mergeCell ref="A16:D16"/>
    <mergeCell ref="A21:D21"/>
    <mergeCell ref="A22:D22"/>
    <mergeCell ref="A23:D23"/>
    <mergeCell ref="A37:F37"/>
    <mergeCell ref="A42:D42"/>
    <mergeCell ref="F38:F42"/>
    <mergeCell ref="A66:F66"/>
    <mergeCell ref="A69:D69"/>
    <mergeCell ref="E70:F70"/>
    <mergeCell ref="A1:F1"/>
    <mergeCell ref="A4:D4"/>
    <mergeCell ref="A5:D5"/>
    <mergeCell ref="A6:D6"/>
    <mergeCell ref="A3:F3"/>
    <mergeCell ref="E4:E28"/>
    <mergeCell ref="A14:D14"/>
    <mergeCell ref="F4:F28"/>
    <mergeCell ref="A7:D7"/>
    <mergeCell ref="A8:D8"/>
    <mergeCell ref="A9:D9"/>
    <mergeCell ref="A10:D10"/>
    <mergeCell ref="A24:D24"/>
    <mergeCell ref="A12:D12"/>
  </mergeCells>
  <pageMargins left="0.23622047244094491" right="0.23622047244094491" top="0.15748031496062992" bottom="0.15748031496062992" header="0.31496062992125984" footer="0.31496062992125984"/>
  <pageSetup paperSize="9" scale="6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I34"/>
  <sheetViews>
    <sheetView workbookViewId="0">
      <selection activeCell="C18" sqref="C18"/>
    </sheetView>
  </sheetViews>
  <sheetFormatPr defaultRowHeight="15" x14ac:dyDescent="0.25"/>
  <cols>
    <col min="3" max="3" width="15.85546875" customWidth="1"/>
    <col min="6" max="6" width="11.140625" customWidth="1"/>
  </cols>
  <sheetData>
    <row r="2" spans="2:9" x14ac:dyDescent="0.25">
      <c r="B2" s="1" t="s">
        <v>106</v>
      </c>
      <c r="C2" s="1" t="s">
        <v>120</v>
      </c>
      <c r="D2" s="6">
        <v>1</v>
      </c>
      <c r="E2" s="6">
        <v>2</v>
      </c>
      <c r="F2" s="6">
        <v>3</v>
      </c>
      <c r="G2" s="6">
        <v>4</v>
      </c>
      <c r="H2" s="6">
        <v>5</v>
      </c>
      <c r="I2" s="6">
        <v>6</v>
      </c>
    </row>
    <row r="3" spans="2:9" x14ac:dyDescent="0.25">
      <c r="B3" s="2" t="s">
        <v>107</v>
      </c>
      <c r="C3" s="2">
        <f>SUM(D3:I3)</f>
        <v>0</v>
      </c>
      <c r="D3" s="1"/>
      <c r="E3" s="1"/>
      <c r="F3" s="1"/>
      <c r="G3" s="1"/>
      <c r="H3" s="1"/>
      <c r="I3" s="1"/>
    </row>
    <row r="4" spans="2:9" x14ac:dyDescent="0.25">
      <c r="B4" s="2" t="s">
        <v>108</v>
      </c>
      <c r="C4" s="2">
        <f t="shared" ref="C4:C14" si="0">SUM(D4:I4)</f>
        <v>0</v>
      </c>
      <c r="D4" s="1"/>
      <c r="E4" s="1"/>
      <c r="F4" s="1"/>
      <c r="G4" s="1"/>
      <c r="H4" s="1"/>
      <c r="I4" s="1"/>
    </row>
    <row r="5" spans="2:9" x14ac:dyDescent="0.25">
      <c r="B5" s="2" t="s">
        <v>109</v>
      </c>
      <c r="C5" s="2">
        <f t="shared" si="0"/>
        <v>6936</v>
      </c>
      <c r="D5" s="1">
        <v>6936</v>
      </c>
      <c r="E5" s="1"/>
      <c r="F5" s="1"/>
      <c r="G5" s="1"/>
      <c r="H5" s="1"/>
      <c r="I5" s="1"/>
    </row>
    <row r="6" spans="2:9" x14ac:dyDescent="0.25">
      <c r="B6" s="2" t="s">
        <v>110</v>
      </c>
      <c r="C6" s="2">
        <f t="shared" si="0"/>
        <v>0</v>
      </c>
      <c r="D6" s="1"/>
      <c r="E6" s="1"/>
      <c r="F6" s="1"/>
      <c r="G6" s="1"/>
      <c r="H6" s="1"/>
      <c r="I6" s="1"/>
    </row>
    <row r="7" spans="2:9" x14ac:dyDescent="0.25">
      <c r="B7" s="2" t="s">
        <v>111</v>
      </c>
      <c r="C7" s="2">
        <f t="shared" si="0"/>
        <v>9140.6</v>
      </c>
      <c r="D7" s="1">
        <v>9140.6</v>
      </c>
      <c r="E7" s="1"/>
      <c r="F7" s="1"/>
      <c r="G7" s="1"/>
      <c r="H7" s="1"/>
      <c r="I7" s="1"/>
    </row>
    <row r="8" spans="2:9" x14ac:dyDescent="0.25">
      <c r="B8" s="2" t="s">
        <v>112</v>
      </c>
      <c r="C8" s="2">
        <f t="shared" si="0"/>
        <v>0</v>
      </c>
      <c r="D8" s="1"/>
      <c r="E8" s="1"/>
      <c r="F8" s="1"/>
      <c r="G8" s="1"/>
      <c r="H8" s="1"/>
      <c r="I8" s="1"/>
    </row>
    <row r="9" spans="2:9" x14ac:dyDescent="0.25">
      <c r="B9" s="2" t="s">
        <v>113</v>
      </c>
      <c r="C9" s="2">
        <f t="shared" si="0"/>
        <v>5553.8</v>
      </c>
      <c r="D9" s="1">
        <v>5553.8</v>
      </c>
      <c r="E9" s="1"/>
      <c r="F9" s="1"/>
      <c r="G9" s="1"/>
      <c r="H9" s="1"/>
      <c r="I9" s="1"/>
    </row>
    <row r="10" spans="2:9" x14ac:dyDescent="0.25">
      <c r="B10" s="2" t="s">
        <v>114</v>
      </c>
      <c r="C10" s="2">
        <f t="shared" si="0"/>
        <v>5116.8</v>
      </c>
      <c r="D10" s="1">
        <v>5116.8</v>
      </c>
      <c r="E10" s="1"/>
      <c r="F10" s="1"/>
      <c r="G10" s="1"/>
      <c r="H10" s="1"/>
      <c r="I10" s="1"/>
    </row>
    <row r="11" spans="2:9" x14ac:dyDescent="0.25">
      <c r="B11" s="2" t="s">
        <v>115</v>
      </c>
      <c r="C11" s="2">
        <f t="shared" si="0"/>
        <v>0</v>
      </c>
      <c r="D11" s="1"/>
      <c r="E11" s="1"/>
      <c r="F11" s="1"/>
      <c r="G11" s="1"/>
      <c r="H11" s="1"/>
      <c r="I11" s="3"/>
    </row>
    <row r="12" spans="2:9" x14ac:dyDescent="0.25">
      <c r="B12" s="2" t="s">
        <v>116</v>
      </c>
      <c r="C12" s="2">
        <f t="shared" si="0"/>
        <v>12752.4</v>
      </c>
      <c r="D12" s="1">
        <v>6576</v>
      </c>
      <c r="E12" s="1">
        <v>6176.4</v>
      </c>
      <c r="F12" s="1"/>
      <c r="G12" s="1"/>
      <c r="H12" s="1"/>
      <c r="I12" s="1"/>
    </row>
    <row r="13" spans="2:9" x14ac:dyDescent="0.25">
      <c r="B13" s="2" t="s">
        <v>117</v>
      </c>
      <c r="C13" s="2">
        <f t="shared" si="0"/>
        <v>0</v>
      </c>
      <c r="D13" s="1"/>
      <c r="E13" s="1"/>
      <c r="F13" s="1"/>
      <c r="G13" s="3"/>
      <c r="H13" s="3"/>
      <c r="I13" s="1"/>
    </row>
    <row r="14" spans="2:9" x14ac:dyDescent="0.25">
      <c r="B14" s="2" t="s">
        <v>118</v>
      </c>
      <c r="C14" s="2">
        <f t="shared" si="0"/>
        <v>0</v>
      </c>
      <c r="D14" s="1"/>
      <c r="E14" s="1"/>
      <c r="F14" s="1"/>
      <c r="G14" s="1"/>
      <c r="H14" s="1"/>
      <c r="I14" s="1"/>
    </row>
    <row r="15" spans="2:9" x14ac:dyDescent="0.25">
      <c r="B15" s="4" t="s">
        <v>119</v>
      </c>
      <c r="C15" s="5">
        <f>SUM(C3:C14)</f>
        <v>39499.599999999999</v>
      </c>
    </row>
    <row r="17" spans="2:6" x14ac:dyDescent="0.25">
      <c r="B17" s="1"/>
      <c r="C17" s="1" t="s">
        <v>56</v>
      </c>
      <c r="D17" s="1"/>
      <c r="E17" s="1"/>
      <c r="F17" s="1"/>
    </row>
    <row r="18" spans="2:6" x14ac:dyDescent="0.25">
      <c r="B18" s="7" t="s">
        <v>121</v>
      </c>
      <c r="C18" s="1">
        <v>2.9</v>
      </c>
      <c r="D18" s="1">
        <v>12</v>
      </c>
      <c r="E18" s="1">
        <v>6643.7</v>
      </c>
      <c r="F18" s="1">
        <f>C18*D18*E18</f>
        <v>231200.75999999998</v>
      </c>
    </row>
    <row r="20" spans="2:6" x14ac:dyDescent="0.25">
      <c r="B20" t="s">
        <v>137</v>
      </c>
    </row>
    <row r="21" spans="2:6" x14ac:dyDescent="0.25">
      <c r="D21">
        <v>2015</v>
      </c>
    </row>
    <row r="22" spans="2:6" x14ac:dyDescent="0.25">
      <c r="B22" t="s">
        <v>138</v>
      </c>
      <c r="D22" s="2" t="s">
        <v>107</v>
      </c>
      <c r="E22" s="2">
        <v>0</v>
      </c>
    </row>
    <row r="23" spans="2:6" x14ac:dyDescent="0.25">
      <c r="D23" s="2" t="s">
        <v>108</v>
      </c>
      <c r="E23" s="2">
        <v>0</v>
      </c>
    </row>
    <row r="24" spans="2:6" x14ac:dyDescent="0.25">
      <c r="D24" s="2" t="s">
        <v>109</v>
      </c>
      <c r="E24" s="2">
        <v>0</v>
      </c>
    </row>
    <row r="25" spans="2:6" x14ac:dyDescent="0.25">
      <c r="D25" s="2" t="s">
        <v>110</v>
      </c>
      <c r="E25" s="2">
        <v>3173</v>
      </c>
    </row>
    <row r="26" spans="2:6" x14ac:dyDescent="0.25">
      <c r="D26" s="2" t="s">
        <v>111</v>
      </c>
      <c r="E26" s="2">
        <v>3173</v>
      </c>
    </row>
    <row r="27" spans="2:6" x14ac:dyDescent="0.25">
      <c r="D27" s="2" t="s">
        <v>112</v>
      </c>
      <c r="E27" s="2">
        <v>668</v>
      </c>
    </row>
    <row r="28" spans="2:6" x14ac:dyDescent="0.25">
      <c r="D28" s="2" t="s">
        <v>113</v>
      </c>
      <c r="E28" s="2">
        <v>0</v>
      </c>
    </row>
    <row r="29" spans="2:6" x14ac:dyDescent="0.25">
      <c r="D29" s="2" t="s">
        <v>114</v>
      </c>
      <c r="E29" s="2">
        <v>0</v>
      </c>
    </row>
    <row r="30" spans="2:6" x14ac:dyDescent="0.25">
      <c r="D30" s="2" t="s">
        <v>115</v>
      </c>
      <c r="E30" s="2">
        <v>0</v>
      </c>
    </row>
    <row r="31" spans="2:6" x14ac:dyDescent="0.25">
      <c r="D31" s="2" t="s">
        <v>116</v>
      </c>
      <c r="E31" s="2">
        <v>0</v>
      </c>
    </row>
    <row r="32" spans="2:6" x14ac:dyDescent="0.25">
      <c r="D32" s="2" t="s">
        <v>117</v>
      </c>
      <c r="E32" s="2">
        <v>3173</v>
      </c>
    </row>
    <row r="33" spans="4:5" x14ac:dyDescent="0.25">
      <c r="D33" s="2" t="s">
        <v>118</v>
      </c>
      <c r="E33" s="2">
        <v>0</v>
      </c>
    </row>
    <row r="34" spans="4:5" x14ac:dyDescent="0.25">
      <c r="D34" s="4" t="s">
        <v>119</v>
      </c>
      <c r="E34" s="5">
        <f>SUM(E22:E33)</f>
        <v>10187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G16"/>
  <sheetViews>
    <sheetView workbookViewId="0">
      <selection activeCell="D3" sqref="D3"/>
    </sheetView>
  </sheetViews>
  <sheetFormatPr defaultRowHeight="15" x14ac:dyDescent="0.25"/>
  <cols>
    <col min="2" max="2" width="12.140625" customWidth="1"/>
    <col min="3" max="3" width="12.7109375" customWidth="1"/>
    <col min="4" max="4" width="13.28515625" style="79" customWidth="1"/>
    <col min="5" max="5" width="12" style="79" customWidth="1"/>
    <col min="7" max="7" width="11.42578125" customWidth="1"/>
  </cols>
  <sheetData>
    <row r="2" spans="1:7" x14ac:dyDescent="0.25">
      <c r="C2" s="70">
        <v>6643.7</v>
      </c>
      <c r="D2" s="247" t="s">
        <v>146</v>
      </c>
      <c r="E2" s="247"/>
    </row>
    <row r="3" spans="1:7" s="71" customFormat="1" ht="30" x14ac:dyDescent="0.25">
      <c r="C3" s="72" t="s">
        <v>142</v>
      </c>
      <c r="D3" s="73" t="s">
        <v>143</v>
      </c>
      <c r="E3" s="73" t="s">
        <v>144</v>
      </c>
    </row>
    <row r="4" spans="1:7" s="70" customFormat="1" x14ac:dyDescent="0.25">
      <c r="A4">
        <f t="shared" ref="A4:A5" si="0">13.63+1.36</f>
        <v>14.99</v>
      </c>
      <c r="B4" t="s">
        <v>145</v>
      </c>
      <c r="C4" s="74" t="s">
        <v>107</v>
      </c>
      <c r="D4" s="75">
        <f>$C$2*A4</f>
        <v>99589.062999999995</v>
      </c>
      <c r="E4" s="75">
        <f>$C$2*F4</f>
        <v>49495.565000000002</v>
      </c>
      <c r="F4">
        <v>7.45</v>
      </c>
      <c r="G4" s="70">
        <f>A4+F4</f>
        <v>22.44</v>
      </c>
    </row>
    <row r="5" spans="1:7" s="70" customFormat="1" x14ac:dyDescent="0.25">
      <c r="A5">
        <f t="shared" si="0"/>
        <v>14.99</v>
      </c>
      <c r="B5" t="s">
        <v>145</v>
      </c>
      <c r="C5" s="74" t="s">
        <v>108</v>
      </c>
      <c r="D5" s="75">
        <f>$C$2*A5</f>
        <v>99589.062999999995</v>
      </c>
      <c r="E5" s="75">
        <f t="shared" ref="E5:E15" si="1">$C$2*F5</f>
        <v>49495.565000000002</v>
      </c>
      <c r="F5">
        <v>7.45</v>
      </c>
      <c r="G5" s="70">
        <f t="shared" ref="G5:G15" si="2">A5+F5</f>
        <v>22.44</v>
      </c>
    </row>
    <row r="6" spans="1:7" x14ac:dyDescent="0.25">
      <c r="A6">
        <f>13.63+1.36</f>
        <v>14.99</v>
      </c>
      <c r="B6" t="s">
        <v>145</v>
      </c>
      <c r="C6" s="76" t="s">
        <v>109</v>
      </c>
      <c r="D6" s="77">
        <f t="shared" ref="D6:D15" si="3">$C$2*A6</f>
        <v>99589.062999999995</v>
      </c>
      <c r="E6" s="77">
        <f t="shared" si="1"/>
        <v>49495.565000000002</v>
      </c>
      <c r="F6">
        <v>7.45</v>
      </c>
      <c r="G6" s="70">
        <f t="shared" si="2"/>
        <v>22.44</v>
      </c>
    </row>
    <row r="7" spans="1:7" x14ac:dyDescent="0.25">
      <c r="A7">
        <f t="shared" ref="A7:A15" si="4">13.63+1.36</f>
        <v>14.99</v>
      </c>
      <c r="B7" t="s">
        <v>145</v>
      </c>
      <c r="C7" s="76" t="s">
        <v>110</v>
      </c>
      <c r="D7" s="77">
        <f t="shared" si="3"/>
        <v>99589.062999999995</v>
      </c>
      <c r="E7" s="77">
        <f t="shared" si="1"/>
        <v>49495.565000000002</v>
      </c>
      <c r="F7">
        <v>7.45</v>
      </c>
      <c r="G7" s="70">
        <f t="shared" si="2"/>
        <v>22.44</v>
      </c>
    </row>
    <row r="8" spans="1:7" x14ac:dyDescent="0.25">
      <c r="A8">
        <f t="shared" si="4"/>
        <v>14.99</v>
      </c>
      <c r="B8" t="s">
        <v>145</v>
      </c>
      <c r="C8" s="76" t="s">
        <v>111</v>
      </c>
      <c r="D8" s="77">
        <f t="shared" si="3"/>
        <v>99589.062999999995</v>
      </c>
      <c r="E8" s="77">
        <f t="shared" si="1"/>
        <v>49495.565000000002</v>
      </c>
      <c r="F8">
        <v>7.45</v>
      </c>
      <c r="G8" s="70">
        <f t="shared" si="2"/>
        <v>22.44</v>
      </c>
    </row>
    <row r="9" spans="1:7" x14ac:dyDescent="0.25">
      <c r="A9">
        <f t="shared" si="4"/>
        <v>14.99</v>
      </c>
      <c r="B9" t="s">
        <v>145</v>
      </c>
      <c r="C9" s="76" t="s">
        <v>112</v>
      </c>
      <c r="D9" s="77">
        <f t="shared" si="3"/>
        <v>99589.062999999995</v>
      </c>
      <c r="E9" s="77">
        <f t="shared" si="1"/>
        <v>49495.565000000002</v>
      </c>
      <c r="F9">
        <v>7.45</v>
      </c>
      <c r="G9" s="70">
        <f t="shared" si="2"/>
        <v>22.44</v>
      </c>
    </row>
    <row r="10" spans="1:7" x14ac:dyDescent="0.25">
      <c r="A10">
        <f t="shared" si="4"/>
        <v>14.99</v>
      </c>
      <c r="B10" t="s">
        <v>145</v>
      </c>
      <c r="C10" s="76" t="s">
        <v>113</v>
      </c>
      <c r="D10" s="77">
        <f t="shared" si="3"/>
        <v>99589.062999999995</v>
      </c>
      <c r="E10" s="77">
        <f t="shared" si="1"/>
        <v>49495.565000000002</v>
      </c>
      <c r="F10">
        <v>7.45</v>
      </c>
      <c r="G10" s="70">
        <f t="shared" si="2"/>
        <v>22.44</v>
      </c>
    </row>
    <row r="11" spans="1:7" x14ac:dyDescent="0.25">
      <c r="A11">
        <f t="shared" si="4"/>
        <v>14.99</v>
      </c>
      <c r="B11" t="s">
        <v>145</v>
      </c>
      <c r="C11" s="76" t="s">
        <v>114</v>
      </c>
      <c r="D11" s="77">
        <f t="shared" si="3"/>
        <v>99589.062999999995</v>
      </c>
      <c r="E11" s="77">
        <f t="shared" si="1"/>
        <v>49495.565000000002</v>
      </c>
      <c r="F11">
        <v>7.45</v>
      </c>
      <c r="G11" s="70">
        <f t="shared" si="2"/>
        <v>22.44</v>
      </c>
    </row>
    <row r="12" spans="1:7" x14ac:dyDescent="0.25">
      <c r="A12">
        <f t="shared" si="4"/>
        <v>14.99</v>
      </c>
      <c r="B12" t="s">
        <v>145</v>
      </c>
      <c r="C12" s="76" t="s">
        <v>115</v>
      </c>
      <c r="D12" s="77">
        <f t="shared" si="3"/>
        <v>99589.062999999995</v>
      </c>
      <c r="E12" s="77">
        <f t="shared" si="1"/>
        <v>49495.565000000002</v>
      </c>
      <c r="F12">
        <v>7.45</v>
      </c>
      <c r="G12" s="70">
        <f t="shared" si="2"/>
        <v>22.44</v>
      </c>
    </row>
    <row r="13" spans="1:7" x14ac:dyDescent="0.25">
      <c r="A13">
        <f t="shared" si="4"/>
        <v>14.99</v>
      </c>
      <c r="B13" t="s">
        <v>145</v>
      </c>
      <c r="C13" s="76" t="s">
        <v>116</v>
      </c>
      <c r="D13" s="77">
        <f t="shared" si="3"/>
        <v>99589.062999999995</v>
      </c>
      <c r="E13" s="77">
        <f t="shared" si="1"/>
        <v>49495.565000000002</v>
      </c>
      <c r="F13">
        <v>7.45</v>
      </c>
      <c r="G13" s="70">
        <f t="shared" si="2"/>
        <v>22.44</v>
      </c>
    </row>
    <row r="14" spans="1:7" x14ac:dyDescent="0.25">
      <c r="A14">
        <f t="shared" si="4"/>
        <v>14.99</v>
      </c>
      <c r="B14" t="s">
        <v>145</v>
      </c>
      <c r="C14" s="76" t="s">
        <v>117</v>
      </c>
      <c r="D14" s="77">
        <f t="shared" si="3"/>
        <v>99589.062999999995</v>
      </c>
      <c r="E14" s="77">
        <f t="shared" si="1"/>
        <v>49495.565000000002</v>
      </c>
      <c r="F14">
        <v>7.45</v>
      </c>
      <c r="G14" s="70">
        <f t="shared" si="2"/>
        <v>22.44</v>
      </c>
    </row>
    <row r="15" spans="1:7" x14ac:dyDescent="0.25">
      <c r="A15">
        <f t="shared" si="4"/>
        <v>14.99</v>
      </c>
      <c r="B15" t="s">
        <v>145</v>
      </c>
      <c r="C15" s="76" t="s">
        <v>118</v>
      </c>
      <c r="D15" s="77">
        <f t="shared" si="3"/>
        <v>99589.062999999995</v>
      </c>
      <c r="E15" s="77">
        <f t="shared" si="1"/>
        <v>49495.565000000002</v>
      </c>
      <c r="F15">
        <v>7.45</v>
      </c>
      <c r="G15" s="70">
        <f t="shared" si="2"/>
        <v>22.44</v>
      </c>
    </row>
    <row r="16" spans="1:7" s="70" customFormat="1" x14ac:dyDescent="0.25">
      <c r="C16" s="78" t="s">
        <v>119</v>
      </c>
      <c r="D16" s="75">
        <f>SUM(D4:D15)</f>
        <v>1195068.7559999998</v>
      </c>
      <c r="E16" s="75">
        <f t="shared" ref="E16" si="5">SUM(E4:E15)</f>
        <v>593946.78</v>
      </c>
    </row>
  </sheetData>
  <mergeCells count="1">
    <mergeCell ref="D2:E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P119"/>
  <sheetViews>
    <sheetView topLeftCell="A43" zoomScale="64" zoomScaleNormal="64" workbookViewId="0">
      <selection activeCell="E88" sqref="E88"/>
    </sheetView>
  </sheetViews>
  <sheetFormatPr defaultRowHeight="15.75" x14ac:dyDescent="0.25"/>
  <cols>
    <col min="1" max="1" width="31.42578125" style="28" customWidth="1"/>
    <col min="2" max="2" width="15" style="28" customWidth="1"/>
    <col min="3" max="3" width="14.7109375" style="28" customWidth="1"/>
    <col min="4" max="4" width="21.7109375" style="28" customWidth="1"/>
    <col min="5" max="5" width="22.28515625" style="29" customWidth="1"/>
    <col min="6" max="6" width="26" style="29" customWidth="1"/>
    <col min="7" max="7" width="13.140625" style="28" customWidth="1"/>
    <col min="8" max="8" width="9.140625" style="28"/>
    <col min="9" max="9" width="13.7109375" style="28" customWidth="1"/>
    <col min="10" max="10" width="11.28515625" style="28" customWidth="1"/>
    <col min="11" max="11" width="9.140625" style="28"/>
    <col min="12" max="12" width="13.85546875" style="28" customWidth="1"/>
    <col min="13" max="16384" width="9.140625" style="28"/>
  </cols>
  <sheetData>
    <row r="1" spans="1:12" ht="32.25" customHeight="1" x14ac:dyDescent="0.25">
      <c r="A1" s="168" t="s">
        <v>200</v>
      </c>
      <c r="B1" s="168"/>
      <c r="C1" s="168"/>
      <c r="D1" s="168"/>
      <c r="E1" s="168"/>
      <c r="F1" s="168"/>
    </row>
    <row r="2" spans="1:12" ht="19.5" customHeight="1" x14ac:dyDescent="0.25">
      <c r="A2" s="168" t="s">
        <v>219</v>
      </c>
      <c r="B2" s="168"/>
      <c r="C2" s="168"/>
      <c r="D2" s="168"/>
      <c r="E2" s="168"/>
      <c r="F2" s="168"/>
    </row>
    <row r="3" spans="1:12" x14ac:dyDescent="0.25">
      <c r="A3" s="28" t="s">
        <v>0</v>
      </c>
    </row>
    <row r="4" spans="1:12" x14ac:dyDescent="0.25">
      <c r="A4" s="28" t="s">
        <v>1</v>
      </c>
    </row>
    <row r="5" spans="1:12" x14ac:dyDescent="0.25">
      <c r="A5" s="108" t="s">
        <v>208</v>
      </c>
    </row>
    <row r="6" spans="1:12" x14ac:dyDescent="0.25">
      <c r="A6" s="28" t="s">
        <v>2</v>
      </c>
      <c r="I6" s="28">
        <f>6643.6+924.2</f>
        <v>7567.8</v>
      </c>
    </row>
    <row r="7" spans="1:12" ht="31.5" customHeight="1" x14ac:dyDescent="0.25">
      <c r="A7" s="173" t="s">
        <v>3</v>
      </c>
      <c r="B7" s="173"/>
      <c r="C7" s="173"/>
      <c r="D7" s="173"/>
      <c r="E7" s="173"/>
      <c r="F7" s="173"/>
    </row>
    <row r="8" spans="1:12" ht="21.75" customHeight="1" x14ac:dyDescent="0.25">
      <c r="A8" s="173" t="s">
        <v>4</v>
      </c>
      <c r="B8" s="173"/>
      <c r="C8" s="173"/>
      <c r="D8" s="173"/>
      <c r="E8" s="173"/>
      <c r="F8" s="173"/>
    </row>
    <row r="9" spans="1:12" ht="21.75" customHeight="1" x14ac:dyDescent="0.25">
      <c r="A9" s="123"/>
      <c r="B9" s="123"/>
      <c r="C9" s="123"/>
      <c r="D9" s="123"/>
      <c r="E9" s="123"/>
      <c r="F9" s="123"/>
    </row>
    <row r="10" spans="1:12" ht="21.75" customHeight="1" x14ac:dyDescent="0.25">
      <c r="A10" s="172" t="s">
        <v>19</v>
      </c>
      <c r="B10" s="172"/>
      <c r="C10" s="172"/>
      <c r="D10" s="172"/>
      <c r="E10" s="172"/>
      <c r="F10" s="172"/>
    </row>
    <row r="11" spans="1:12" ht="18" customHeight="1" x14ac:dyDescent="0.25">
      <c r="A11" s="169" t="s">
        <v>5</v>
      </c>
      <c r="B11" s="169" t="s">
        <v>82</v>
      </c>
      <c r="C11" s="169" t="s">
        <v>83</v>
      </c>
      <c r="D11" s="169" t="s">
        <v>84</v>
      </c>
      <c r="E11" s="169"/>
      <c r="F11" s="170" t="s">
        <v>211</v>
      </c>
    </row>
    <row r="12" spans="1:12" ht="50.25" customHeight="1" x14ac:dyDescent="0.25">
      <c r="A12" s="169"/>
      <c r="B12" s="169"/>
      <c r="C12" s="169"/>
      <c r="D12" s="122" t="s">
        <v>209</v>
      </c>
      <c r="E12" s="122" t="s">
        <v>210</v>
      </c>
      <c r="F12" s="171"/>
    </row>
    <row r="13" spans="1:12" ht="15" customHeight="1" x14ac:dyDescent="0.25">
      <c r="A13" s="31" t="s">
        <v>6</v>
      </c>
      <c r="B13" s="109">
        <f>(717053.4+108423.6)+(101898+15096)</f>
        <v>942471</v>
      </c>
      <c r="C13" s="109">
        <f>(756392.21+109578.64)+(84887.55+12575.93)</f>
        <v>963434.33</v>
      </c>
      <c r="D13" s="110">
        <f>B13-C13</f>
        <v>-20963.329999999958</v>
      </c>
      <c r="E13" s="182">
        <v>152892.45000000001</v>
      </c>
      <c r="F13" s="111" t="s">
        <v>20</v>
      </c>
      <c r="G13" s="28" t="s">
        <v>173</v>
      </c>
    </row>
    <row r="14" spans="1:12" ht="15" customHeight="1" x14ac:dyDescent="0.25">
      <c r="A14" s="31" t="s">
        <v>7</v>
      </c>
      <c r="B14" s="110">
        <f>593939.82+82695</f>
        <v>676634.82</v>
      </c>
      <c r="C14" s="110">
        <f>600267.56+68890.22</f>
        <v>669157.78</v>
      </c>
      <c r="D14" s="110">
        <f>B14-C14</f>
        <v>7477.0399999999208</v>
      </c>
      <c r="E14" s="183"/>
      <c r="F14" s="112">
        <v>2753855.4</v>
      </c>
      <c r="G14" s="28" t="s">
        <v>174</v>
      </c>
      <c r="L14" s="34"/>
    </row>
    <row r="15" spans="1:12" ht="15" customHeight="1" x14ac:dyDescent="0.25">
      <c r="A15" s="31" t="s">
        <v>8</v>
      </c>
      <c r="B15" s="110">
        <v>0</v>
      </c>
      <c r="C15" s="110">
        <v>0</v>
      </c>
      <c r="D15" s="110">
        <v>0</v>
      </c>
      <c r="E15" s="112">
        <f>16041.38-16031.68+3025.74-1233.06</f>
        <v>1802.3799999999987</v>
      </c>
      <c r="F15" s="112">
        <v>150650.35</v>
      </c>
    </row>
    <row r="16" spans="1:12" ht="15" customHeight="1" x14ac:dyDescent="0.25">
      <c r="A16" s="31" t="s">
        <v>9</v>
      </c>
      <c r="B16" s="109"/>
      <c r="C16" s="109"/>
      <c r="D16" s="110"/>
      <c r="E16" s="112"/>
      <c r="F16" s="111" t="s">
        <v>20</v>
      </c>
      <c r="L16" s="107"/>
    </row>
    <row r="17" spans="1:6" ht="15" customHeight="1" x14ac:dyDescent="0.25">
      <c r="A17" s="31" t="s">
        <v>10</v>
      </c>
      <c r="B17" s="109"/>
      <c r="C17" s="109"/>
      <c r="D17" s="110"/>
      <c r="E17" s="112"/>
      <c r="F17" s="111" t="s">
        <v>20</v>
      </c>
    </row>
    <row r="18" spans="1:6" ht="15" customHeight="1" x14ac:dyDescent="0.25">
      <c r="A18" s="31" t="s">
        <v>11</v>
      </c>
      <c r="B18" s="109"/>
      <c r="C18" s="109"/>
      <c r="D18" s="110"/>
      <c r="E18" s="112"/>
      <c r="F18" s="111" t="s">
        <v>20</v>
      </c>
    </row>
    <row r="19" spans="1:6" ht="15" customHeight="1" x14ac:dyDescent="0.25">
      <c r="A19" s="31" t="s">
        <v>12</v>
      </c>
      <c r="B19" s="109"/>
      <c r="C19" s="109"/>
      <c r="D19" s="110"/>
      <c r="E19" s="112"/>
      <c r="F19" s="111" t="s">
        <v>20</v>
      </c>
    </row>
    <row r="20" spans="1:6" ht="13.5" customHeight="1" x14ac:dyDescent="0.25"/>
    <row r="21" spans="1:6" ht="22.5" customHeight="1" x14ac:dyDescent="0.25">
      <c r="A21" s="176" t="s">
        <v>172</v>
      </c>
      <c r="B21" s="176"/>
      <c r="C21" s="176"/>
      <c r="D21" s="176"/>
      <c r="E21" s="176"/>
      <c r="F21" s="176"/>
    </row>
    <row r="22" spans="1:6" ht="31.5" x14ac:dyDescent="0.25">
      <c r="A22" s="122" t="s">
        <v>13</v>
      </c>
      <c r="B22" s="122" t="s">
        <v>14</v>
      </c>
      <c r="C22" s="122" t="s">
        <v>15</v>
      </c>
      <c r="D22" s="122" t="s">
        <v>16</v>
      </c>
      <c r="E22" s="122" t="s">
        <v>17</v>
      </c>
      <c r="F22" s="122" t="s">
        <v>130</v>
      </c>
    </row>
    <row r="23" spans="1:6" ht="97.5" customHeight="1" x14ac:dyDescent="0.25">
      <c r="A23" s="113" t="s">
        <v>81</v>
      </c>
      <c r="B23" s="114">
        <v>41310</v>
      </c>
      <c r="C23" s="112">
        <v>6027.05</v>
      </c>
      <c r="D23" s="112">
        <v>5979.2</v>
      </c>
      <c r="E23" s="115" t="s">
        <v>139</v>
      </c>
      <c r="F23" s="35" t="s">
        <v>20</v>
      </c>
    </row>
    <row r="24" spans="1:6" ht="96" customHeight="1" x14ac:dyDescent="0.25">
      <c r="A24" s="113" t="s">
        <v>163</v>
      </c>
      <c r="B24" s="114">
        <v>42844</v>
      </c>
      <c r="C24" s="112">
        <v>2622.56</v>
      </c>
      <c r="D24" s="112">
        <v>2820.3</v>
      </c>
      <c r="E24" s="115" t="s">
        <v>165</v>
      </c>
      <c r="F24" s="35" t="s">
        <v>20</v>
      </c>
    </row>
    <row r="25" spans="1:6" ht="27.75" customHeight="1" x14ac:dyDescent="0.25">
      <c r="A25" s="113" t="s">
        <v>220</v>
      </c>
      <c r="B25" s="114">
        <v>44044</v>
      </c>
      <c r="C25" s="112">
        <v>1440</v>
      </c>
      <c r="D25" s="112">
        <v>0</v>
      </c>
      <c r="E25" s="115" t="s">
        <v>222</v>
      </c>
      <c r="F25" s="35" t="s">
        <v>20</v>
      </c>
    </row>
    <row r="26" spans="1:6" ht="35.25" customHeight="1" x14ac:dyDescent="0.25">
      <c r="A26" s="113" t="s">
        <v>221</v>
      </c>
      <c r="B26" s="114">
        <v>44044</v>
      </c>
      <c r="C26" s="112">
        <v>144</v>
      </c>
      <c r="D26" s="112">
        <v>0</v>
      </c>
      <c r="E26" s="115" t="s">
        <v>222</v>
      </c>
      <c r="F26" s="35" t="s">
        <v>20</v>
      </c>
    </row>
    <row r="27" spans="1:6" ht="36.75" customHeight="1" x14ac:dyDescent="0.25">
      <c r="A27" s="113" t="s">
        <v>189</v>
      </c>
      <c r="B27" s="114">
        <v>43192</v>
      </c>
      <c r="C27" s="112">
        <v>2016</v>
      </c>
      <c r="D27" s="112">
        <v>6593.39</v>
      </c>
      <c r="E27" s="115" t="s">
        <v>188</v>
      </c>
      <c r="F27" s="35" t="s">
        <v>20</v>
      </c>
    </row>
    <row r="28" spans="1:6" ht="33" customHeight="1" x14ac:dyDescent="0.25">
      <c r="A28" s="113" t="s">
        <v>190</v>
      </c>
      <c r="B28" s="114">
        <v>43313</v>
      </c>
      <c r="C28" s="112">
        <v>201.6</v>
      </c>
      <c r="D28" s="112">
        <v>663.42</v>
      </c>
      <c r="E28" s="115" t="s">
        <v>188</v>
      </c>
      <c r="F28" s="35" t="s">
        <v>20</v>
      </c>
    </row>
    <row r="29" spans="1:6" ht="24.75" customHeight="1" x14ac:dyDescent="0.25">
      <c r="A29" s="177" t="s">
        <v>122</v>
      </c>
      <c r="B29" s="177"/>
      <c r="C29" s="177"/>
      <c r="D29" s="112">
        <f>D23+D24+D25+D26+D27+D28</f>
        <v>16056.31</v>
      </c>
    </row>
    <row r="30" spans="1:6" ht="12" customHeight="1" x14ac:dyDescent="0.25"/>
    <row r="31" spans="1:6" ht="159" customHeight="1" x14ac:dyDescent="0.25"/>
    <row r="32" spans="1:6" ht="20.25" customHeight="1" x14ac:dyDescent="0.25">
      <c r="A32" s="174" t="s">
        <v>18</v>
      </c>
      <c r="B32" s="174"/>
      <c r="C32" s="174"/>
      <c r="D32" s="174"/>
      <c r="E32" s="174"/>
      <c r="F32" s="174"/>
    </row>
    <row r="33" spans="1:8" ht="22.5" customHeight="1" x14ac:dyDescent="0.25">
      <c r="A33" s="175" t="s">
        <v>85</v>
      </c>
      <c r="B33" s="175"/>
      <c r="C33" s="175"/>
      <c r="D33" s="175"/>
      <c r="E33" s="175"/>
      <c r="F33" s="175"/>
    </row>
    <row r="34" spans="1:8" ht="25.5" customHeight="1" x14ac:dyDescent="0.25">
      <c r="A34" s="178" t="s">
        <v>104</v>
      </c>
      <c r="B34" s="178"/>
      <c r="C34" s="178"/>
      <c r="D34" s="178"/>
      <c r="E34" s="37" t="s">
        <v>89</v>
      </c>
      <c r="F34" s="37" t="s">
        <v>103</v>
      </c>
    </row>
    <row r="35" spans="1:8" ht="101.25" customHeight="1" x14ac:dyDescent="0.25">
      <c r="A35" s="153" t="s">
        <v>90</v>
      </c>
      <c r="B35" s="153"/>
      <c r="C35" s="153"/>
      <c r="D35" s="153"/>
      <c r="E35" s="153"/>
      <c r="F35" s="153"/>
    </row>
    <row r="36" spans="1:8" ht="31.5" customHeight="1" x14ac:dyDescent="0.25">
      <c r="A36" s="151" t="s">
        <v>131</v>
      </c>
      <c r="B36" s="151"/>
      <c r="C36" s="151"/>
      <c r="D36" s="151"/>
      <c r="E36" s="154">
        <f>B13-(E60+E66+E72+E79+E84+E86+E88+E90+E91+E92+E94+E97)</f>
        <v>150809.36199999996</v>
      </c>
      <c r="F36" s="152" t="s">
        <v>140</v>
      </c>
    </row>
    <row r="37" spans="1:8" ht="47.25" customHeight="1" x14ac:dyDescent="0.25">
      <c r="A37" s="151" t="s">
        <v>21</v>
      </c>
      <c r="B37" s="151"/>
      <c r="C37" s="151"/>
      <c r="D37" s="151"/>
      <c r="E37" s="154"/>
      <c r="F37" s="152"/>
      <c r="G37" s="28">
        <v>818951.4</v>
      </c>
      <c r="H37" s="28" t="s">
        <v>218</v>
      </c>
    </row>
    <row r="38" spans="1:8" ht="15" customHeight="1" x14ac:dyDescent="0.25">
      <c r="A38" s="151" t="s">
        <v>22</v>
      </c>
      <c r="B38" s="151"/>
      <c r="C38" s="151"/>
      <c r="D38" s="151"/>
      <c r="E38" s="154"/>
      <c r="F38" s="152"/>
    </row>
    <row r="39" spans="1:8" ht="15" customHeight="1" x14ac:dyDescent="0.25">
      <c r="A39" s="151" t="s">
        <v>23</v>
      </c>
      <c r="B39" s="151"/>
      <c r="C39" s="151"/>
      <c r="D39" s="151"/>
      <c r="E39" s="154"/>
      <c r="F39" s="152"/>
    </row>
    <row r="40" spans="1:8" ht="30" customHeight="1" x14ac:dyDescent="0.25">
      <c r="A40" s="151" t="s">
        <v>24</v>
      </c>
      <c r="B40" s="151"/>
      <c r="C40" s="151"/>
      <c r="D40" s="151"/>
      <c r="E40" s="154"/>
      <c r="F40" s="152"/>
    </row>
    <row r="41" spans="1:8" ht="15" customHeight="1" x14ac:dyDescent="0.25">
      <c r="A41" s="151" t="s">
        <v>25</v>
      </c>
      <c r="B41" s="151"/>
      <c r="C41" s="151"/>
      <c r="D41" s="151"/>
      <c r="E41" s="154"/>
      <c r="F41" s="152"/>
    </row>
    <row r="42" spans="1:8" ht="33" customHeight="1" x14ac:dyDescent="0.25">
      <c r="A42" s="151" t="s">
        <v>133</v>
      </c>
      <c r="B42" s="151"/>
      <c r="C42" s="151"/>
      <c r="D42" s="151"/>
      <c r="E42" s="154"/>
      <c r="F42" s="152"/>
    </row>
    <row r="43" spans="1:8" ht="18.75" customHeight="1" x14ac:dyDescent="0.25">
      <c r="A43" s="151" t="s">
        <v>132</v>
      </c>
      <c r="B43" s="151"/>
      <c r="C43" s="151"/>
      <c r="D43" s="151"/>
      <c r="E43" s="154"/>
      <c r="F43" s="152"/>
    </row>
    <row r="44" spans="1:8" ht="13.5" customHeight="1" x14ac:dyDescent="0.25">
      <c r="A44" s="151" t="s">
        <v>37</v>
      </c>
      <c r="B44" s="151"/>
      <c r="C44" s="151"/>
      <c r="D44" s="151"/>
      <c r="E44" s="154"/>
      <c r="F44" s="152"/>
    </row>
    <row r="45" spans="1:8" ht="13.5" customHeight="1" x14ac:dyDescent="0.25">
      <c r="A45" s="151" t="s">
        <v>75</v>
      </c>
      <c r="B45" s="151"/>
      <c r="C45" s="151"/>
      <c r="D45" s="151"/>
      <c r="E45" s="154"/>
      <c r="F45" s="152"/>
    </row>
    <row r="46" spans="1:8" ht="18" customHeight="1" x14ac:dyDescent="0.25">
      <c r="A46" s="151" t="s">
        <v>38</v>
      </c>
      <c r="B46" s="151"/>
      <c r="C46" s="151"/>
      <c r="D46" s="151"/>
      <c r="E46" s="154"/>
      <c r="F46" s="152"/>
    </row>
    <row r="47" spans="1:8" ht="29.25" customHeight="1" x14ac:dyDescent="0.25">
      <c r="A47" s="151" t="s">
        <v>39</v>
      </c>
      <c r="B47" s="151"/>
      <c r="C47" s="151"/>
      <c r="D47" s="151"/>
      <c r="E47" s="154"/>
      <c r="F47" s="152"/>
    </row>
    <row r="48" spans="1:8" ht="15" customHeight="1" x14ac:dyDescent="0.25">
      <c r="A48" s="151" t="s">
        <v>54</v>
      </c>
      <c r="B48" s="151"/>
      <c r="C48" s="151"/>
      <c r="D48" s="151"/>
      <c r="E48" s="154"/>
      <c r="F48" s="152"/>
    </row>
    <row r="49" spans="1:7" ht="15" customHeight="1" x14ac:dyDescent="0.25">
      <c r="A49" s="151" t="s">
        <v>57</v>
      </c>
      <c r="B49" s="151"/>
      <c r="C49" s="151"/>
      <c r="D49" s="151"/>
      <c r="E49" s="154"/>
      <c r="F49" s="152"/>
    </row>
    <row r="50" spans="1:7" ht="15" customHeight="1" x14ac:dyDescent="0.25">
      <c r="A50" s="151" t="s">
        <v>58</v>
      </c>
      <c r="B50" s="151"/>
      <c r="C50" s="151"/>
      <c r="D50" s="151"/>
      <c r="E50" s="154"/>
      <c r="F50" s="152"/>
    </row>
    <row r="51" spans="1:7" ht="15" customHeight="1" x14ac:dyDescent="0.25">
      <c r="A51" s="151" t="s">
        <v>61</v>
      </c>
      <c r="B51" s="151"/>
      <c r="C51" s="151"/>
      <c r="D51" s="151"/>
      <c r="E51" s="154"/>
      <c r="F51" s="152"/>
    </row>
    <row r="52" spans="1:7" ht="15" customHeight="1" x14ac:dyDescent="0.25">
      <c r="A52" s="151" t="s">
        <v>62</v>
      </c>
      <c r="B52" s="151"/>
      <c r="C52" s="151"/>
      <c r="D52" s="151"/>
      <c r="E52" s="154"/>
      <c r="F52" s="152"/>
    </row>
    <row r="53" spans="1:7" ht="15" customHeight="1" x14ac:dyDescent="0.25">
      <c r="A53" s="151" t="s">
        <v>63</v>
      </c>
      <c r="B53" s="151"/>
      <c r="C53" s="151"/>
      <c r="D53" s="151"/>
      <c r="E53" s="154"/>
      <c r="F53" s="152"/>
    </row>
    <row r="54" spans="1:7" ht="15" customHeight="1" x14ac:dyDescent="0.25">
      <c r="A54" s="151" t="s">
        <v>64</v>
      </c>
      <c r="B54" s="151"/>
      <c r="C54" s="151"/>
      <c r="D54" s="151"/>
      <c r="E54" s="154"/>
      <c r="F54" s="152"/>
    </row>
    <row r="55" spans="1:7" ht="15" customHeight="1" x14ac:dyDescent="0.25">
      <c r="A55" s="151" t="s">
        <v>65</v>
      </c>
      <c r="B55" s="151"/>
      <c r="C55" s="151"/>
      <c r="D55" s="151"/>
      <c r="E55" s="154"/>
      <c r="F55" s="152"/>
    </row>
    <row r="56" spans="1:7" ht="28.5" customHeight="1" x14ac:dyDescent="0.25">
      <c r="A56" s="151" t="s">
        <v>66</v>
      </c>
      <c r="B56" s="151"/>
      <c r="C56" s="151"/>
      <c r="D56" s="151"/>
      <c r="E56" s="154"/>
      <c r="F56" s="152"/>
    </row>
    <row r="57" spans="1:7" ht="30" customHeight="1" x14ac:dyDescent="0.25">
      <c r="A57" s="151" t="s">
        <v>68</v>
      </c>
      <c r="B57" s="151"/>
      <c r="C57" s="151"/>
      <c r="D57" s="151"/>
      <c r="E57" s="154"/>
      <c r="F57" s="152"/>
    </row>
    <row r="58" spans="1:7" ht="19.5" customHeight="1" x14ac:dyDescent="0.25">
      <c r="A58" s="151" t="s">
        <v>69</v>
      </c>
      <c r="B58" s="151"/>
      <c r="C58" s="151"/>
      <c r="D58" s="151"/>
      <c r="E58" s="154"/>
      <c r="F58" s="152"/>
    </row>
    <row r="59" spans="1:7" s="63" customFormat="1" ht="19.5" customHeight="1" x14ac:dyDescent="0.25">
      <c r="A59" s="153" t="s">
        <v>91</v>
      </c>
      <c r="B59" s="153"/>
      <c r="C59" s="153"/>
      <c r="D59" s="153"/>
      <c r="E59" s="153"/>
      <c r="F59" s="153"/>
    </row>
    <row r="60" spans="1:7" ht="15" customHeight="1" x14ac:dyDescent="0.25">
      <c r="A60" s="151" t="s">
        <v>40</v>
      </c>
      <c r="B60" s="151"/>
      <c r="C60" s="151"/>
      <c r="D60" s="151"/>
      <c r="E60" s="154">
        <f>17708.81*12/2</f>
        <v>106252.86000000002</v>
      </c>
      <c r="F60" s="152" t="s">
        <v>212</v>
      </c>
      <c r="G60" s="28" t="s">
        <v>194</v>
      </c>
    </row>
    <row r="61" spans="1:7" ht="15" customHeight="1" x14ac:dyDescent="0.25">
      <c r="A61" s="151" t="s">
        <v>43</v>
      </c>
      <c r="B61" s="151"/>
      <c r="C61" s="151"/>
      <c r="D61" s="151"/>
      <c r="E61" s="154"/>
      <c r="F61" s="152"/>
    </row>
    <row r="62" spans="1:7" ht="15" customHeight="1" x14ac:dyDescent="0.25">
      <c r="A62" s="151" t="s">
        <v>44</v>
      </c>
      <c r="B62" s="151"/>
      <c r="C62" s="151"/>
      <c r="D62" s="151"/>
      <c r="E62" s="154"/>
      <c r="F62" s="152"/>
    </row>
    <row r="63" spans="1:7" ht="15" customHeight="1" x14ac:dyDescent="0.25">
      <c r="A63" s="151" t="s">
        <v>47</v>
      </c>
      <c r="B63" s="151"/>
      <c r="C63" s="151"/>
      <c r="D63" s="151"/>
      <c r="E63" s="154"/>
      <c r="F63" s="152"/>
    </row>
    <row r="64" spans="1:7" ht="15" customHeight="1" x14ac:dyDescent="0.25">
      <c r="A64" s="151" t="s">
        <v>48</v>
      </c>
      <c r="B64" s="151"/>
      <c r="C64" s="151"/>
      <c r="D64" s="151"/>
      <c r="E64" s="154"/>
      <c r="F64" s="152"/>
    </row>
    <row r="65" spans="1:9" ht="18.75" customHeight="1" x14ac:dyDescent="0.25">
      <c r="A65" s="153" t="s">
        <v>125</v>
      </c>
      <c r="B65" s="153"/>
      <c r="C65" s="153"/>
      <c r="D65" s="153"/>
      <c r="E65" s="153"/>
      <c r="F65" s="153"/>
    </row>
    <row r="66" spans="1:9" ht="15" customHeight="1" x14ac:dyDescent="0.25">
      <c r="A66" s="151" t="s">
        <v>49</v>
      </c>
      <c r="B66" s="151"/>
      <c r="C66" s="151"/>
      <c r="D66" s="151"/>
      <c r="E66" s="154">
        <f>4569.22*12/2</f>
        <v>27415.32</v>
      </c>
      <c r="F66" s="152" t="s">
        <v>212</v>
      </c>
      <c r="G66" s="28" t="s">
        <v>194</v>
      </c>
      <c r="H66" s="28">
        <v>4569.22</v>
      </c>
      <c r="I66" s="28" t="s">
        <v>217</v>
      </c>
    </row>
    <row r="67" spans="1:9" ht="15" customHeight="1" x14ac:dyDescent="0.25">
      <c r="A67" s="151" t="s">
        <v>50</v>
      </c>
      <c r="B67" s="151"/>
      <c r="C67" s="151"/>
      <c r="D67" s="151"/>
      <c r="E67" s="154"/>
      <c r="F67" s="152"/>
    </row>
    <row r="68" spans="1:9" ht="15" customHeight="1" x14ac:dyDescent="0.25">
      <c r="A68" s="151" t="s">
        <v>51</v>
      </c>
      <c r="B68" s="151"/>
      <c r="C68" s="151"/>
      <c r="D68" s="151"/>
      <c r="E68" s="154"/>
      <c r="F68" s="152"/>
    </row>
    <row r="69" spans="1:9" ht="15" customHeight="1" x14ac:dyDescent="0.25">
      <c r="A69" s="151" t="s">
        <v>52</v>
      </c>
      <c r="B69" s="151"/>
      <c r="C69" s="151"/>
      <c r="D69" s="151"/>
      <c r="E69" s="154"/>
      <c r="F69" s="152"/>
    </row>
    <row r="70" spans="1:9" ht="15" customHeight="1" x14ac:dyDescent="0.25">
      <c r="A70" s="151" t="s">
        <v>53</v>
      </c>
      <c r="B70" s="151"/>
      <c r="C70" s="151"/>
      <c r="D70" s="151"/>
      <c r="E70" s="154"/>
      <c r="F70" s="152"/>
    </row>
    <row r="71" spans="1:9" ht="18.75" customHeight="1" x14ac:dyDescent="0.25">
      <c r="A71" s="153" t="s">
        <v>93</v>
      </c>
      <c r="B71" s="153"/>
      <c r="C71" s="153"/>
      <c r="D71" s="153"/>
      <c r="E71" s="153"/>
      <c r="F71" s="153"/>
    </row>
    <row r="72" spans="1:9" ht="15" customHeight="1" x14ac:dyDescent="0.25">
      <c r="A72" s="151" t="s">
        <v>70</v>
      </c>
      <c r="B72" s="151"/>
      <c r="C72" s="151"/>
      <c r="D72" s="151"/>
      <c r="E72" s="154">
        <f>4211.02*12</f>
        <v>50532.240000000005</v>
      </c>
      <c r="F72" s="152" t="s">
        <v>212</v>
      </c>
      <c r="G72" s="28" t="s">
        <v>194</v>
      </c>
    </row>
    <row r="73" spans="1:9" ht="15" customHeight="1" x14ac:dyDescent="0.25">
      <c r="A73" s="151" t="s">
        <v>71</v>
      </c>
      <c r="B73" s="151"/>
      <c r="C73" s="151"/>
      <c r="D73" s="151"/>
      <c r="E73" s="154"/>
      <c r="F73" s="152"/>
    </row>
    <row r="74" spans="1:9" ht="15" customHeight="1" x14ac:dyDescent="0.25">
      <c r="A74" s="151" t="s">
        <v>72</v>
      </c>
      <c r="B74" s="151"/>
      <c r="C74" s="151"/>
      <c r="D74" s="151"/>
      <c r="E74" s="154"/>
      <c r="F74" s="152"/>
    </row>
    <row r="75" spans="1:9" ht="15" customHeight="1" x14ac:dyDescent="0.25">
      <c r="A75" s="151" t="s">
        <v>73</v>
      </c>
      <c r="B75" s="151"/>
      <c r="C75" s="151"/>
      <c r="D75" s="151"/>
      <c r="E75" s="154"/>
      <c r="F75" s="152"/>
    </row>
    <row r="76" spans="1:9" ht="15" customHeight="1" x14ac:dyDescent="0.25">
      <c r="A76" s="151" t="s">
        <v>88</v>
      </c>
      <c r="B76" s="151"/>
      <c r="C76" s="151"/>
      <c r="D76" s="151"/>
      <c r="E76" s="154"/>
      <c r="F76" s="152"/>
    </row>
    <row r="77" spans="1:9" ht="15" customHeight="1" x14ac:dyDescent="0.25">
      <c r="A77" s="151" t="s">
        <v>74</v>
      </c>
      <c r="B77" s="151"/>
      <c r="C77" s="151"/>
      <c r="D77" s="151"/>
      <c r="E77" s="154"/>
      <c r="F77" s="152"/>
    </row>
    <row r="78" spans="1:9" ht="49.5" customHeight="1" x14ac:dyDescent="0.25">
      <c r="A78" s="153" t="s">
        <v>94</v>
      </c>
      <c r="B78" s="153"/>
      <c r="C78" s="153"/>
      <c r="D78" s="153"/>
      <c r="E78" s="153"/>
      <c r="F78" s="153"/>
      <c r="G78" s="98">
        <v>28077.32</v>
      </c>
      <c r="H78" s="28" t="s">
        <v>217</v>
      </c>
    </row>
    <row r="79" spans="1:9" ht="15" customHeight="1" x14ac:dyDescent="0.25">
      <c r="A79" s="151" t="s">
        <v>28</v>
      </c>
      <c r="B79" s="151"/>
      <c r="C79" s="151"/>
      <c r="D79" s="151"/>
      <c r="E79" s="154">
        <f>99894.96-E72</f>
        <v>49362.720000000001</v>
      </c>
      <c r="F79" s="179" t="s">
        <v>231</v>
      </c>
    </row>
    <row r="80" spans="1:9" ht="15" customHeight="1" x14ac:dyDescent="0.25">
      <c r="A80" s="164" t="s">
        <v>193</v>
      </c>
      <c r="B80" s="165"/>
      <c r="C80" s="165"/>
      <c r="D80" s="166"/>
      <c r="E80" s="154"/>
      <c r="F80" s="180"/>
    </row>
    <row r="81" spans="1:8" ht="15" customHeight="1" x14ac:dyDescent="0.25">
      <c r="A81" s="151" t="s">
        <v>29</v>
      </c>
      <c r="B81" s="151"/>
      <c r="C81" s="151"/>
      <c r="D81" s="151"/>
      <c r="E81" s="154"/>
      <c r="F81" s="180"/>
      <c r="G81" s="28">
        <v>4.58</v>
      </c>
      <c r="H81" s="28">
        <f>G81*6643.6</f>
        <v>30427.688000000002</v>
      </c>
    </row>
    <row r="82" spans="1:8" ht="15" customHeight="1" x14ac:dyDescent="0.25">
      <c r="A82" s="151" t="s">
        <v>30</v>
      </c>
      <c r="B82" s="151"/>
      <c r="C82" s="151"/>
      <c r="D82" s="151"/>
      <c r="E82" s="154"/>
      <c r="F82" s="181"/>
      <c r="G82" s="28">
        <v>0.65</v>
      </c>
      <c r="H82" s="28">
        <f>G82*6643.6</f>
        <v>4318.34</v>
      </c>
    </row>
    <row r="83" spans="1:8" ht="19.5" customHeight="1" x14ac:dyDescent="0.25">
      <c r="A83" s="153" t="s">
        <v>92</v>
      </c>
      <c r="B83" s="153"/>
      <c r="C83" s="153"/>
      <c r="D83" s="153"/>
      <c r="E83" s="153"/>
      <c r="F83" s="153"/>
    </row>
    <row r="84" spans="1:8" ht="30.75" customHeight="1" x14ac:dyDescent="0.25">
      <c r="A84" s="151" t="s">
        <v>41</v>
      </c>
      <c r="B84" s="151"/>
      <c r="C84" s="151"/>
      <c r="D84" s="151"/>
      <c r="E84" s="119">
        <v>9989.5</v>
      </c>
      <c r="F84" s="118" t="s">
        <v>176</v>
      </c>
      <c r="G84" s="28" t="s">
        <v>195</v>
      </c>
    </row>
    <row r="85" spans="1:8" ht="24" customHeight="1" x14ac:dyDescent="0.25">
      <c r="A85" s="153" t="s">
        <v>95</v>
      </c>
      <c r="B85" s="153"/>
      <c r="C85" s="153"/>
      <c r="D85" s="153"/>
      <c r="E85" s="153"/>
      <c r="F85" s="153"/>
    </row>
    <row r="86" spans="1:8" ht="23.25" customHeight="1" x14ac:dyDescent="0.25">
      <c r="A86" s="151" t="s">
        <v>126</v>
      </c>
      <c r="B86" s="151"/>
      <c r="C86" s="151"/>
      <c r="D86" s="151"/>
      <c r="E86" s="119"/>
      <c r="F86" s="118"/>
      <c r="G86" s="28" t="s">
        <v>195</v>
      </c>
    </row>
    <row r="87" spans="1:8" ht="35.25" customHeight="1" x14ac:dyDescent="0.25">
      <c r="A87" s="153" t="s">
        <v>96</v>
      </c>
      <c r="B87" s="153"/>
      <c r="C87" s="153"/>
      <c r="D87" s="153"/>
      <c r="E87" s="153"/>
      <c r="F87" s="153"/>
    </row>
    <row r="88" spans="1:8" ht="32.25" customHeight="1" x14ac:dyDescent="0.25">
      <c r="A88" s="160" t="s">
        <v>97</v>
      </c>
      <c r="B88" s="160"/>
      <c r="C88" s="160"/>
      <c r="D88" s="160"/>
      <c r="E88" s="66">
        <f>H88*12</f>
        <v>35078.207999999999</v>
      </c>
      <c r="F88" s="41" t="s">
        <v>232</v>
      </c>
      <c r="G88" s="28">
        <v>0.44</v>
      </c>
      <c r="H88" s="28">
        <f>G88*6643.6</f>
        <v>2923.1840000000002</v>
      </c>
    </row>
    <row r="89" spans="1:8" ht="33" customHeight="1" x14ac:dyDescent="0.25">
      <c r="A89" s="161" t="s">
        <v>99</v>
      </c>
      <c r="B89" s="162"/>
      <c r="C89" s="162"/>
      <c r="D89" s="162"/>
      <c r="E89" s="162"/>
      <c r="F89" s="163"/>
    </row>
    <row r="90" spans="1:8" ht="51" customHeight="1" x14ac:dyDescent="0.25">
      <c r="A90" s="164" t="s">
        <v>135</v>
      </c>
      <c r="B90" s="165"/>
      <c r="C90" s="165"/>
      <c r="D90" s="166"/>
      <c r="E90" s="119">
        <v>16346.45</v>
      </c>
      <c r="F90" s="118" t="s">
        <v>214</v>
      </c>
      <c r="G90" s="28" t="s">
        <v>195</v>
      </c>
    </row>
    <row r="91" spans="1:8" ht="48.75" customHeight="1" x14ac:dyDescent="0.25">
      <c r="A91" s="151" t="s">
        <v>55</v>
      </c>
      <c r="B91" s="151"/>
      <c r="C91" s="151"/>
      <c r="D91" s="151"/>
      <c r="E91" s="119">
        <v>298962</v>
      </c>
      <c r="F91" s="118" t="s">
        <v>152</v>
      </c>
      <c r="G91" s="28" t="s">
        <v>196</v>
      </c>
    </row>
    <row r="92" spans="1:8" ht="21.75" customHeight="1" x14ac:dyDescent="0.25">
      <c r="A92" s="151" t="s">
        <v>59</v>
      </c>
      <c r="B92" s="151"/>
      <c r="C92" s="151"/>
      <c r="D92" s="151"/>
      <c r="E92" s="119">
        <f>1230*2</f>
        <v>2460</v>
      </c>
      <c r="F92" s="118" t="s">
        <v>216</v>
      </c>
      <c r="G92" s="28" t="s">
        <v>197</v>
      </c>
    </row>
    <row r="93" spans="1:8" ht="16.5" customHeight="1" x14ac:dyDescent="0.25">
      <c r="A93" s="153" t="s">
        <v>100</v>
      </c>
      <c r="B93" s="153"/>
      <c r="C93" s="153"/>
      <c r="D93" s="153"/>
      <c r="E93" s="153"/>
      <c r="F93" s="153"/>
    </row>
    <row r="94" spans="1:8" ht="31.5" customHeight="1" x14ac:dyDescent="0.25">
      <c r="A94" s="151" t="s">
        <v>31</v>
      </c>
      <c r="B94" s="151"/>
      <c r="C94" s="151"/>
      <c r="D94" s="151"/>
      <c r="E94" s="154">
        <v>71742.740000000005</v>
      </c>
      <c r="F94" s="152" t="s">
        <v>215</v>
      </c>
      <c r="G94" s="28" t="s">
        <v>195</v>
      </c>
    </row>
    <row r="95" spans="1:8" ht="32.25" customHeight="1" x14ac:dyDescent="0.25">
      <c r="A95" s="151" t="s">
        <v>33</v>
      </c>
      <c r="B95" s="151"/>
      <c r="C95" s="151"/>
      <c r="D95" s="151"/>
      <c r="E95" s="154"/>
      <c r="F95" s="152"/>
    </row>
    <row r="96" spans="1:8" ht="18.75" customHeight="1" x14ac:dyDescent="0.25">
      <c r="A96" s="153" t="s">
        <v>101</v>
      </c>
      <c r="B96" s="153"/>
      <c r="C96" s="153"/>
      <c r="D96" s="153"/>
      <c r="E96" s="153"/>
      <c r="F96" s="153"/>
    </row>
    <row r="97" spans="1:7" ht="46.5" customHeight="1" x14ac:dyDescent="0.25">
      <c r="A97" s="151" t="s">
        <v>34</v>
      </c>
      <c r="B97" s="151"/>
      <c r="C97" s="151"/>
      <c r="D97" s="151"/>
      <c r="E97" s="119">
        <v>123519.6</v>
      </c>
      <c r="F97" s="118" t="s">
        <v>179</v>
      </c>
      <c r="G97" s="28" t="s">
        <v>198</v>
      </c>
    </row>
    <row r="98" spans="1:7" ht="24" customHeight="1" x14ac:dyDescent="0.25">
      <c r="A98" s="42"/>
      <c r="B98" s="43"/>
      <c r="C98" s="43"/>
      <c r="D98" s="64" t="s">
        <v>122</v>
      </c>
      <c r="E98" s="65">
        <f>E36+E60+E66+E79+E84+E86+E88+E90+E91+E92+E94+E97+E72</f>
        <v>942470.99999999988</v>
      </c>
      <c r="F98" s="23"/>
    </row>
    <row r="99" spans="1:7" ht="18" customHeight="1" x14ac:dyDescent="0.25">
      <c r="A99" s="44"/>
      <c r="B99" s="44"/>
      <c r="C99" s="44"/>
      <c r="D99" s="24"/>
      <c r="E99" s="25"/>
      <c r="F99" s="25"/>
    </row>
    <row r="100" spans="1:7" s="26" customFormat="1" ht="21" customHeight="1" x14ac:dyDescent="0.25">
      <c r="A100" s="157" t="s">
        <v>7</v>
      </c>
      <c r="B100" s="158"/>
      <c r="C100" s="158"/>
      <c r="D100" s="158"/>
      <c r="E100" s="158"/>
      <c r="F100" s="159"/>
    </row>
    <row r="101" spans="1:7" s="26" customFormat="1" ht="16.5" customHeight="1" x14ac:dyDescent="0.25">
      <c r="A101" s="156" t="s">
        <v>76</v>
      </c>
      <c r="B101" s="156"/>
      <c r="C101" s="156" t="s">
        <v>77</v>
      </c>
      <c r="D101" s="156"/>
      <c r="E101" s="120" t="s">
        <v>78</v>
      </c>
      <c r="F101" s="120" t="s">
        <v>17</v>
      </c>
    </row>
    <row r="102" spans="1:7" s="116" customFormat="1" ht="15" customHeight="1" x14ac:dyDescent="0.25">
      <c r="A102" s="85" t="s">
        <v>223</v>
      </c>
      <c r="B102" s="86"/>
      <c r="C102" s="89" t="s">
        <v>224</v>
      </c>
      <c r="D102" s="86"/>
      <c r="E102" s="67">
        <v>7467.37</v>
      </c>
      <c r="F102" s="92" t="s">
        <v>229</v>
      </c>
    </row>
    <row r="103" spans="1:7" s="116" customFormat="1" ht="15" customHeight="1" x14ac:dyDescent="0.25">
      <c r="A103" s="85" t="s">
        <v>225</v>
      </c>
      <c r="B103" s="84"/>
      <c r="C103" s="89" t="s">
        <v>226</v>
      </c>
      <c r="D103" s="84"/>
      <c r="E103" s="67">
        <v>15599.86</v>
      </c>
      <c r="F103" s="92" t="s">
        <v>229</v>
      </c>
    </row>
    <row r="104" spans="1:7" s="116" customFormat="1" ht="15" customHeight="1" x14ac:dyDescent="0.25">
      <c r="A104" s="85" t="s">
        <v>225</v>
      </c>
      <c r="B104" s="84"/>
      <c r="C104" s="89" t="s">
        <v>226</v>
      </c>
      <c r="D104" s="84"/>
      <c r="E104" s="67">
        <v>15567.19</v>
      </c>
      <c r="F104" s="92" t="s">
        <v>229</v>
      </c>
    </row>
    <row r="105" spans="1:7" s="116" customFormat="1" ht="15" customHeight="1" x14ac:dyDescent="0.25">
      <c r="A105" s="85" t="s">
        <v>225</v>
      </c>
      <c r="B105" s="84"/>
      <c r="C105" s="89" t="s">
        <v>226</v>
      </c>
      <c r="D105" s="84"/>
      <c r="E105" s="67">
        <v>29255.43</v>
      </c>
      <c r="F105" s="92" t="s">
        <v>229</v>
      </c>
    </row>
    <row r="106" spans="1:7" s="116" customFormat="1" ht="15" customHeight="1" x14ac:dyDescent="0.25">
      <c r="A106" s="85" t="s">
        <v>225</v>
      </c>
      <c r="B106" s="84"/>
      <c r="C106" s="89" t="s">
        <v>226</v>
      </c>
      <c r="D106" s="84"/>
      <c r="E106" s="67">
        <v>1425.92</v>
      </c>
      <c r="F106" s="92" t="s">
        <v>229</v>
      </c>
    </row>
    <row r="107" spans="1:7" s="116" customFormat="1" ht="15" customHeight="1" x14ac:dyDescent="0.25">
      <c r="A107" s="85" t="s">
        <v>225</v>
      </c>
      <c r="B107" s="84"/>
      <c r="C107" s="89" t="s">
        <v>226</v>
      </c>
      <c r="D107" s="84"/>
      <c r="E107" s="67">
        <v>1450</v>
      </c>
      <c r="F107" s="92" t="s">
        <v>229</v>
      </c>
    </row>
    <row r="108" spans="1:7" s="116" customFormat="1" ht="15" customHeight="1" x14ac:dyDescent="0.25">
      <c r="A108" s="83" t="s">
        <v>227</v>
      </c>
      <c r="B108" s="88"/>
      <c r="C108" s="90" t="s">
        <v>228</v>
      </c>
      <c r="D108" s="88"/>
      <c r="E108" s="67">
        <v>7822.59</v>
      </c>
      <c r="F108" s="92" t="s">
        <v>229</v>
      </c>
    </row>
    <row r="109" spans="1:7" s="26" customFormat="1" ht="18.75" customHeight="1" x14ac:dyDescent="0.25">
      <c r="A109" s="58"/>
      <c r="B109" s="58"/>
      <c r="C109" s="58"/>
      <c r="D109" s="59" t="s">
        <v>122</v>
      </c>
      <c r="E109" s="68">
        <f>SUM(E102:E108)</f>
        <v>78588.36</v>
      </c>
      <c r="F109" s="27"/>
    </row>
    <row r="110" spans="1:7" ht="20.25" customHeight="1" x14ac:dyDescent="0.25"/>
    <row r="111" spans="1:7" ht="18" customHeight="1" x14ac:dyDescent="0.25">
      <c r="A111" s="157" t="s">
        <v>8</v>
      </c>
      <c r="B111" s="158"/>
      <c r="C111" s="158"/>
      <c r="D111" s="158"/>
      <c r="E111" s="158"/>
      <c r="F111" s="159"/>
    </row>
    <row r="112" spans="1:7" x14ac:dyDescent="0.25">
      <c r="A112" s="156" t="s">
        <v>76</v>
      </c>
      <c r="B112" s="156"/>
      <c r="C112" s="156" t="s">
        <v>77</v>
      </c>
      <c r="D112" s="156"/>
      <c r="E112" s="120" t="s">
        <v>78</v>
      </c>
      <c r="F112" s="120" t="s">
        <v>17</v>
      </c>
    </row>
    <row r="113" spans="1:16" ht="20.25" customHeight="1" x14ac:dyDescent="0.25">
      <c r="A113" s="151"/>
      <c r="B113" s="151"/>
      <c r="C113" s="151"/>
      <c r="D113" s="151"/>
      <c r="E113" s="119"/>
      <c r="F113" s="118"/>
    </row>
    <row r="114" spans="1:16" ht="5.25" customHeight="1" x14ac:dyDescent="0.25"/>
    <row r="115" spans="1:16" s="47" customFormat="1" ht="16.5" customHeight="1" x14ac:dyDescent="0.25">
      <c r="A115" s="48"/>
      <c r="B115" s="48"/>
      <c r="C115" s="48"/>
      <c r="D115" s="49"/>
      <c r="E115" s="50"/>
      <c r="F115" s="50"/>
      <c r="G115" s="46"/>
      <c r="H115" s="46"/>
      <c r="I115" s="46"/>
      <c r="J115" s="46"/>
      <c r="K115" s="46"/>
      <c r="L115" s="46"/>
      <c r="M115" s="46"/>
      <c r="N115" s="46"/>
      <c r="O115" s="46"/>
      <c r="P115" s="46"/>
    </row>
    <row r="116" spans="1:16" s="47" customFormat="1" ht="16.5" customHeight="1" x14ac:dyDescent="0.25">
      <c r="A116" s="48"/>
      <c r="B116" s="48"/>
      <c r="C116" s="48"/>
      <c r="D116" s="49"/>
      <c r="E116" s="50"/>
      <c r="F116" s="50"/>
      <c r="G116" s="46"/>
      <c r="H116" s="46"/>
      <c r="I116" s="46"/>
      <c r="J116" s="46"/>
      <c r="K116" s="46"/>
      <c r="L116" s="46"/>
      <c r="M116" s="46"/>
      <c r="N116" s="46"/>
      <c r="O116" s="46"/>
      <c r="P116" s="46"/>
    </row>
    <row r="118" spans="1:16" s="26" customFormat="1" ht="16.5" customHeight="1" x14ac:dyDescent="0.25">
      <c r="A118" s="155" t="s">
        <v>181</v>
      </c>
      <c r="B118" s="155"/>
      <c r="C118" s="155"/>
      <c r="D118" s="54"/>
      <c r="E118" s="55" t="s">
        <v>230</v>
      </c>
      <c r="F118" s="51"/>
    </row>
    <row r="119" spans="1:16" s="26" customFormat="1" ht="17.25" customHeight="1" x14ac:dyDescent="0.3">
      <c r="A119" s="167" t="s">
        <v>180</v>
      </c>
      <c r="B119" s="167"/>
      <c r="C119" s="167"/>
      <c r="D119" s="56"/>
      <c r="E119" s="121"/>
      <c r="F119" s="27"/>
    </row>
  </sheetData>
  <mergeCells count="101">
    <mergeCell ref="E13:E14"/>
    <mergeCell ref="A21:F21"/>
    <mergeCell ref="A29:C29"/>
    <mergeCell ref="A32:F32"/>
    <mergeCell ref="A33:F33"/>
    <mergeCell ref="A34:D34"/>
    <mergeCell ref="A1:F1"/>
    <mergeCell ref="A2:F2"/>
    <mergeCell ref="A7:F7"/>
    <mergeCell ref="A8:F8"/>
    <mergeCell ref="A10:F10"/>
    <mergeCell ref="A11:A12"/>
    <mergeCell ref="B11:B12"/>
    <mergeCell ref="C11:C12"/>
    <mergeCell ref="D11:E11"/>
    <mergeCell ref="F11:F12"/>
    <mergeCell ref="A35:F35"/>
    <mergeCell ref="A36:D36"/>
    <mergeCell ref="E36:E58"/>
    <mergeCell ref="F36:F58"/>
    <mergeCell ref="A37:D37"/>
    <mergeCell ref="A38:D38"/>
    <mergeCell ref="A39:D39"/>
    <mergeCell ref="A40:D40"/>
    <mergeCell ref="A41:D41"/>
    <mergeCell ref="A42:D42"/>
    <mergeCell ref="A49:D49"/>
    <mergeCell ref="A50:D50"/>
    <mergeCell ref="A51:D51"/>
    <mergeCell ref="A52:D52"/>
    <mergeCell ref="A53:D53"/>
    <mergeCell ref="A54:D54"/>
    <mergeCell ref="A43:D43"/>
    <mergeCell ref="A44:D44"/>
    <mergeCell ref="A45:D45"/>
    <mergeCell ref="A46:D46"/>
    <mergeCell ref="A47:D47"/>
    <mergeCell ref="A48:D48"/>
    <mergeCell ref="A55:D55"/>
    <mergeCell ref="A56:D56"/>
    <mergeCell ref="A57:D57"/>
    <mergeCell ref="A58:D58"/>
    <mergeCell ref="A59:F59"/>
    <mergeCell ref="A60:D60"/>
    <mergeCell ref="E60:E64"/>
    <mergeCell ref="F60:F64"/>
    <mergeCell ref="A61:D61"/>
    <mergeCell ref="A62:D62"/>
    <mergeCell ref="A63:D63"/>
    <mergeCell ref="A64:D64"/>
    <mergeCell ref="A65:F65"/>
    <mergeCell ref="A66:D66"/>
    <mergeCell ref="E66:E70"/>
    <mergeCell ref="F66:F70"/>
    <mergeCell ref="A67:D67"/>
    <mergeCell ref="A68:D68"/>
    <mergeCell ref="A69:D69"/>
    <mergeCell ref="A70:D70"/>
    <mergeCell ref="A71:F71"/>
    <mergeCell ref="A72:D72"/>
    <mergeCell ref="E72:E77"/>
    <mergeCell ref="F72:F77"/>
    <mergeCell ref="A73:D73"/>
    <mergeCell ref="A74:D74"/>
    <mergeCell ref="A75:D75"/>
    <mergeCell ref="A76:D76"/>
    <mergeCell ref="A77:D77"/>
    <mergeCell ref="A83:F83"/>
    <mergeCell ref="A84:D84"/>
    <mergeCell ref="A85:F85"/>
    <mergeCell ref="A86:D86"/>
    <mergeCell ref="A87:F87"/>
    <mergeCell ref="A88:D88"/>
    <mergeCell ref="A78:F78"/>
    <mergeCell ref="A79:D79"/>
    <mergeCell ref="E79:E82"/>
    <mergeCell ref="F79:F82"/>
    <mergeCell ref="A80:D80"/>
    <mergeCell ref="A81:D81"/>
    <mergeCell ref="A82:D82"/>
    <mergeCell ref="A89:F89"/>
    <mergeCell ref="A90:D90"/>
    <mergeCell ref="A91:D91"/>
    <mergeCell ref="A92:D92"/>
    <mergeCell ref="A93:F93"/>
    <mergeCell ref="A94:D94"/>
    <mergeCell ref="E94:E95"/>
    <mergeCell ref="F94:F95"/>
    <mergeCell ref="A95:D95"/>
    <mergeCell ref="A112:B112"/>
    <mergeCell ref="C112:D112"/>
    <mergeCell ref="A113:B113"/>
    <mergeCell ref="C113:D113"/>
    <mergeCell ref="A118:C118"/>
    <mergeCell ref="A119:C119"/>
    <mergeCell ref="A96:F96"/>
    <mergeCell ref="A97:D97"/>
    <mergeCell ref="A100:F100"/>
    <mergeCell ref="A101:B101"/>
    <mergeCell ref="C101:D101"/>
    <mergeCell ref="A111:F111"/>
  </mergeCells>
  <pageMargins left="0.23622047244094491" right="0.43307086614173229" top="0.94488188976377963" bottom="0.94488188976377963" header="0.31496062992125984" footer="0.31496062992125984"/>
  <pageSetup paperSize="9" scale="48" fitToHeight="3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111"/>
  <sheetViews>
    <sheetView topLeftCell="A13" workbookViewId="0">
      <selection activeCell="G20" sqref="G20"/>
    </sheetView>
  </sheetViews>
  <sheetFormatPr defaultRowHeight="15" x14ac:dyDescent="0.25"/>
  <cols>
    <col min="1" max="1" width="31.85546875" customWidth="1"/>
    <col min="2" max="2" width="21.42578125" customWidth="1"/>
    <col min="3" max="3" width="14.28515625" customWidth="1"/>
    <col min="4" max="4" width="16.140625" customWidth="1"/>
    <col min="5" max="5" width="15.28515625" customWidth="1"/>
    <col min="6" max="6" width="19.85546875" customWidth="1"/>
    <col min="7" max="7" width="12" customWidth="1"/>
  </cols>
  <sheetData>
    <row r="1" spans="1:7" ht="15.75" x14ac:dyDescent="0.25">
      <c r="A1" s="249" t="s">
        <v>200</v>
      </c>
      <c r="B1" s="249"/>
      <c r="C1" s="249"/>
      <c r="D1" s="249"/>
      <c r="E1" s="249"/>
      <c r="F1" s="249"/>
    </row>
    <row r="2" spans="1:7" ht="15.75" x14ac:dyDescent="0.25">
      <c r="A2" s="249" t="s">
        <v>207</v>
      </c>
      <c r="B2" s="249"/>
      <c r="C2" s="249"/>
      <c r="D2" s="249"/>
      <c r="E2" s="249"/>
      <c r="F2" s="249"/>
    </row>
    <row r="3" spans="1:7" ht="15.75" x14ac:dyDescent="0.25">
      <c r="A3" s="28" t="s">
        <v>0</v>
      </c>
      <c r="B3" s="28"/>
      <c r="C3" s="28"/>
      <c r="D3" s="28"/>
      <c r="E3" s="29"/>
      <c r="F3" s="29"/>
    </row>
    <row r="4" spans="1:7" ht="15.75" x14ac:dyDescent="0.25">
      <c r="A4" s="28" t="s">
        <v>1</v>
      </c>
      <c r="B4" s="28"/>
      <c r="C4" s="28"/>
      <c r="D4" s="28"/>
      <c r="E4" s="29"/>
      <c r="F4" s="29"/>
    </row>
    <row r="5" spans="1:7" ht="15.75" x14ac:dyDescent="0.25">
      <c r="A5" s="28" t="s">
        <v>208</v>
      </c>
      <c r="B5" s="28"/>
      <c r="C5" s="28"/>
      <c r="D5" s="28"/>
      <c r="E5" s="29"/>
      <c r="F5" s="29"/>
    </row>
    <row r="6" spans="1:7" ht="15.75" x14ac:dyDescent="0.25">
      <c r="A6" s="28" t="s">
        <v>2</v>
      </c>
      <c r="B6" s="28"/>
      <c r="C6" s="28"/>
      <c r="D6" s="28"/>
      <c r="E6" s="29"/>
      <c r="F6" s="29"/>
    </row>
    <row r="7" spans="1:7" ht="15.75" x14ac:dyDescent="0.25">
      <c r="A7" s="173" t="s">
        <v>3</v>
      </c>
      <c r="B7" s="173"/>
      <c r="C7" s="173"/>
      <c r="D7" s="173"/>
      <c r="E7" s="173"/>
      <c r="F7" s="173"/>
    </row>
    <row r="8" spans="1:7" ht="15.75" x14ac:dyDescent="0.25">
      <c r="A8" s="173" t="s">
        <v>4</v>
      </c>
      <c r="B8" s="173"/>
      <c r="C8" s="173"/>
      <c r="D8" s="173"/>
      <c r="E8" s="173"/>
      <c r="F8" s="173"/>
    </row>
    <row r="9" spans="1:7" ht="15.75" x14ac:dyDescent="0.25">
      <c r="A9" s="124"/>
      <c r="B9" s="124"/>
      <c r="C9" s="124"/>
      <c r="D9" s="124"/>
      <c r="E9" s="124"/>
      <c r="F9" s="124"/>
    </row>
    <row r="10" spans="1:7" ht="18.75" x14ac:dyDescent="0.25">
      <c r="A10" s="172" t="s">
        <v>19</v>
      </c>
      <c r="B10" s="172"/>
      <c r="C10" s="172"/>
      <c r="D10" s="172"/>
      <c r="E10" s="172"/>
      <c r="F10" s="172"/>
    </row>
    <row r="11" spans="1:7" ht="15.75" x14ac:dyDescent="0.25">
      <c r="A11" s="169" t="s">
        <v>5</v>
      </c>
      <c r="B11" s="169" t="s">
        <v>82</v>
      </c>
      <c r="C11" s="169" t="s">
        <v>83</v>
      </c>
      <c r="D11" s="169" t="s">
        <v>84</v>
      </c>
      <c r="E11" s="169"/>
      <c r="F11" s="170" t="s">
        <v>211</v>
      </c>
    </row>
    <row r="12" spans="1:7" ht="78.75" x14ac:dyDescent="0.25">
      <c r="A12" s="169"/>
      <c r="B12" s="169"/>
      <c r="C12" s="169"/>
      <c r="D12" s="125" t="s">
        <v>209</v>
      </c>
      <c r="E12" s="125" t="s">
        <v>210</v>
      </c>
      <c r="F12" s="171"/>
    </row>
    <row r="13" spans="1:7" ht="15.75" x14ac:dyDescent="0.25">
      <c r="A13" s="31" t="s">
        <v>6</v>
      </c>
      <c r="B13" s="127">
        <f>(717053.4+108423.6)+(101898+15096)</f>
        <v>942471</v>
      </c>
      <c r="C13" s="127">
        <f>(756392.21+109578.64)+(84887.55+12575.93)</f>
        <v>963434.33</v>
      </c>
      <c r="D13" s="52">
        <f>B13-C13</f>
        <v>-20963.329999999958</v>
      </c>
      <c r="E13" s="250">
        <v>152892.45000000001</v>
      </c>
      <c r="F13" s="53" t="s">
        <v>20</v>
      </c>
      <c r="G13" t="s">
        <v>173</v>
      </c>
    </row>
    <row r="14" spans="1:7" ht="15.75" x14ac:dyDescent="0.25">
      <c r="A14" s="31" t="s">
        <v>7</v>
      </c>
      <c r="B14" s="52">
        <f>593939.82+82695</f>
        <v>676634.82</v>
      </c>
      <c r="C14" s="52">
        <f>600267.56+68890.22</f>
        <v>669157.78</v>
      </c>
      <c r="D14" s="52">
        <f>B14-C14</f>
        <v>7477.0399999999208</v>
      </c>
      <c r="E14" s="251"/>
      <c r="F14" s="34">
        <v>2753855.4</v>
      </c>
      <c r="G14" t="s">
        <v>174</v>
      </c>
    </row>
    <row r="15" spans="1:7" ht="15.75" x14ac:dyDescent="0.25">
      <c r="A15" s="31" t="s">
        <v>8</v>
      </c>
      <c r="B15" s="52">
        <v>0</v>
      </c>
      <c r="C15" s="52">
        <v>0</v>
      </c>
      <c r="D15" s="52">
        <v>0</v>
      </c>
      <c r="E15" s="34">
        <f>16041.38-16031.68+3025.74-1233.06</f>
        <v>1802.3799999999987</v>
      </c>
      <c r="F15" s="34">
        <v>150650.35</v>
      </c>
    </row>
    <row r="16" spans="1:7" ht="15.75" x14ac:dyDescent="0.25">
      <c r="A16" s="31" t="s">
        <v>9</v>
      </c>
      <c r="B16" s="127">
        <v>3350065.8900000006</v>
      </c>
      <c r="C16" s="127">
        <v>3350967.3</v>
      </c>
      <c r="D16" s="52">
        <f>B16-C16</f>
        <v>-901.40999999921769</v>
      </c>
      <c r="E16" s="34">
        <v>463863.03000000073</v>
      </c>
      <c r="F16" s="53" t="s">
        <v>20</v>
      </c>
    </row>
    <row r="17" spans="1:6" ht="15.75" x14ac:dyDescent="0.25">
      <c r="A17" s="31" t="s">
        <v>10</v>
      </c>
      <c r="B17" s="127">
        <v>1588649.69</v>
      </c>
      <c r="C17" s="127">
        <v>1635358.01</v>
      </c>
      <c r="D17" s="52">
        <f>B17-C17</f>
        <v>-46708.320000000065</v>
      </c>
      <c r="E17" s="34">
        <v>218602.69999999995</v>
      </c>
      <c r="F17" s="53" t="s">
        <v>20</v>
      </c>
    </row>
    <row r="18" spans="1:6" ht="15.75" x14ac:dyDescent="0.25">
      <c r="A18" s="31" t="s">
        <v>11</v>
      </c>
      <c r="B18" s="127">
        <v>327865.89000000007</v>
      </c>
      <c r="C18" s="127">
        <v>336688.68999999994</v>
      </c>
      <c r="D18" s="52">
        <f>B18-C18</f>
        <v>-8822.7999999998719</v>
      </c>
      <c r="E18" s="34">
        <v>27695.630000000121</v>
      </c>
      <c r="F18" s="53" t="s">
        <v>20</v>
      </c>
    </row>
    <row r="19" spans="1:6" ht="15.75" x14ac:dyDescent="0.25">
      <c r="A19" s="31" t="s">
        <v>12</v>
      </c>
      <c r="B19" s="127">
        <v>310370.56000000006</v>
      </c>
      <c r="C19" s="127">
        <v>317974.35000000015</v>
      </c>
      <c r="D19" s="52">
        <f>B19-C19</f>
        <v>-7603.7900000000955</v>
      </c>
      <c r="E19" s="34">
        <v>26761.069999999891</v>
      </c>
      <c r="F19" s="53" t="s">
        <v>20</v>
      </c>
    </row>
    <row r="20" spans="1:6" ht="15.75" x14ac:dyDescent="0.25">
      <c r="A20" s="28"/>
      <c r="B20" s="28"/>
      <c r="C20" s="28"/>
      <c r="D20" s="28"/>
      <c r="E20" s="29"/>
      <c r="F20" s="29"/>
    </row>
    <row r="21" spans="1:6" ht="15.75" x14ac:dyDescent="0.25">
      <c r="A21" s="176" t="s">
        <v>172</v>
      </c>
      <c r="B21" s="176"/>
      <c r="C21" s="176"/>
      <c r="D21" s="176"/>
      <c r="E21" s="176"/>
      <c r="F21" s="176"/>
    </row>
    <row r="22" spans="1:6" ht="31.5" x14ac:dyDescent="0.25">
      <c r="A22" s="125" t="s">
        <v>13</v>
      </c>
      <c r="B22" s="125" t="s">
        <v>14</v>
      </c>
      <c r="C22" s="125" t="s">
        <v>15</v>
      </c>
      <c r="D22" s="125" t="s">
        <v>16</v>
      </c>
      <c r="E22" s="125" t="s">
        <v>17</v>
      </c>
      <c r="F22" s="125" t="s">
        <v>130</v>
      </c>
    </row>
    <row r="23" spans="1:6" ht="94.5" x14ac:dyDescent="0.25">
      <c r="A23" s="32" t="s">
        <v>81</v>
      </c>
      <c r="B23" s="33">
        <v>41310</v>
      </c>
      <c r="C23" s="34">
        <v>5479.05</v>
      </c>
      <c r="D23" s="34">
        <v>5435.56</v>
      </c>
      <c r="E23" s="36" t="s">
        <v>139</v>
      </c>
      <c r="F23" s="35" t="s">
        <v>20</v>
      </c>
    </row>
    <row r="24" spans="1:6" ht="94.5" x14ac:dyDescent="0.25">
      <c r="A24" s="32" t="s">
        <v>163</v>
      </c>
      <c r="B24" s="33">
        <v>42844</v>
      </c>
      <c r="C24" s="34">
        <v>2497.7199999999998</v>
      </c>
      <c r="D24" s="34">
        <v>2289.58</v>
      </c>
      <c r="E24" s="36" t="s">
        <v>165</v>
      </c>
      <c r="F24" s="35" t="s">
        <v>20</v>
      </c>
    </row>
    <row r="25" spans="1:6" ht="47.25" x14ac:dyDescent="0.25">
      <c r="A25" s="32" t="s">
        <v>187</v>
      </c>
      <c r="B25" s="33">
        <v>43213</v>
      </c>
      <c r="C25" s="34">
        <v>460.8</v>
      </c>
      <c r="D25" s="34">
        <v>864</v>
      </c>
      <c r="E25" s="36" t="s">
        <v>188</v>
      </c>
      <c r="F25" s="35" t="s">
        <v>20</v>
      </c>
    </row>
    <row r="26" spans="1:6" ht="47.25" x14ac:dyDescent="0.25">
      <c r="A26" s="32" t="s">
        <v>189</v>
      </c>
      <c r="B26" s="33">
        <v>43192</v>
      </c>
      <c r="C26" s="34">
        <v>3456</v>
      </c>
      <c r="D26" s="34">
        <v>864</v>
      </c>
      <c r="E26" s="36" t="s">
        <v>188</v>
      </c>
      <c r="F26" s="35" t="s">
        <v>20</v>
      </c>
    </row>
    <row r="27" spans="1:6" ht="47.25" x14ac:dyDescent="0.25">
      <c r="A27" s="32" t="s">
        <v>190</v>
      </c>
      <c r="B27" s="33">
        <v>43313</v>
      </c>
      <c r="C27" s="34">
        <v>345.6</v>
      </c>
      <c r="D27" s="34">
        <v>5.51</v>
      </c>
      <c r="E27" s="36" t="s">
        <v>188</v>
      </c>
      <c r="F27" s="35" t="s">
        <v>20</v>
      </c>
    </row>
    <row r="28" spans="1:6" ht="47.25" x14ac:dyDescent="0.25">
      <c r="A28" s="32" t="s">
        <v>191</v>
      </c>
      <c r="B28" s="33">
        <v>43192</v>
      </c>
      <c r="C28" s="34">
        <v>151.19999999999999</v>
      </c>
      <c r="D28" s="34">
        <v>504</v>
      </c>
      <c r="E28" s="36" t="s">
        <v>188</v>
      </c>
      <c r="F28" s="35" t="s">
        <v>20</v>
      </c>
    </row>
    <row r="29" spans="1:6" ht="15.75" x14ac:dyDescent="0.25">
      <c r="A29" s="177" t="s">
        <v>122</v>
      </c>
      <c r="B29" s="177"/>
      <c r="C29" s="177"/>
      <c r="D29" s="34">
        <f>D23+D24+D25+D26+D27+D28</f>
        <v>9962.65</v>
      </c>
      <c r="E29" s="29"/>
      <c r="F29" s="29"/>
    </row>
    <row r="30" spans="1:6" ht="15.75" x14ac:dyDescent="0.25">
      <c r="A30" s="28"/>
      <c r="B30" s="28"/>
      <c r="C30" s="28"/>
      <c r="D30" s="28"/>
      <c r="E30" s="29"/>
      <c r="F30" s="29"/>
    </row>
    <row r="31" spans="1:6" ht="15.75" x14ac:dyDescent="0.25">
      <c r="A31" s="28"/>
      <c r="B31" s="28"/>
      <c r="C31" s="28"/>
      <c r="D31" s="28"/>
      <c r="E31" s="29"/>
      <c r="F31" s="29"/>
    </row>
    <row r="32" spans="1:6" ht="18.75" x14ac:dyDescent="0.25">
      <c r="A32" s="174" t="s">
        <v>18</v>
      </c>
      <c r="B32" s="174"/>
      <c r="C32" s="174"/>
      <c r="D32" s="174"/>
      <c r="E32" s="174"/>
      <c r="F32" s="174"/>
    </row>
    <row r="33" spans="1:8" ht="18.75" x14ac:dyDescent="0.25">
      <c r="A33" s="175" t="s">
        <v>85</v>
      </c>
      <c r="B33" s="175"/>
      <c r="C33" s="175"/>
      <c r="D33" s="175"/>
      <c r="E33" s="175"/>
      <c r="F33" s="175"/>
    </row>
    <row r="34" spans="1:8" ht="15.75" x14ac:dyDescent="0.25">
      <c r="A34" s="248" t="s">
        <v>104</v>
      </c>
      <c r="B34" s="248"/>
      <c r="C34" s="248"/>
      <c r="D34" s="248"/>
      <c r="E34" s="37" t="s">
        <v>89</v>
      </c>
      <c r="F34" s="37" t="s">
        <v>103</v>
      </c>
    </row>
    <row r="35" spans="1:8" ht="15.75" x14ac:dyDescent="0.25">
      <c r="A35" s="252" t="s">
        <v>90</v>
      </c>
      <c r="B35" s="252"/>
      <c r="C35" s="252"/>
      <c r="D35" s="252"/>
      <c r="E35" s="252"/>
      <c r="F35" s="252"/>
    </row>
    <row r="36" spans="1:8" ht="15.75" x14ac:dyDescent="0.25">
      <c r="A36" s="253" t="s">
        <v>131</v>
      </c>
      <c r="B36" s="253"/>
      <c r="C36" s="253"/>
      <c r="D36" s="253"/>
      <c r="E36" s="254">
        <f>B13-(E60+E66+E72+E79+E84+E86+E88+E90+E91+E92+E94+E97)</f>
        <v>150809.36199999996</v>
      </c>
      <c r="F36" s="255" t="s">
        <v>140</v>
      </c>
      <c r="G36">
        <v>818951.4</v>
      </c>
      <c r="H36" t="s">
        <v>218</v>
      </c>
    </row>
    <row r="37" spans="1:8" ht="15.75" x14ac:dyDescent="0.25">
      <c r="A37" s="253" t="s">
        <v>21</v>
      </c>
      <c r="B37" s="253"/>
      <c r="C37" s="253"/>
      <c r="D37" s="253"/>
      <c r="E37" s="254"/>
      <c r="F37" s="255"/>
    </row>
    <row r="38" spans="1:8" ht="15.75" x14ac:dyDescent="0.25">
      <c r="A38" s="253" t="s">
        <v>22</v>
      </c>
      <c r="B38" s="253"/>
      <c r="C38" s="253"/>
      <c r="D38" s="253"/>
      <c r="E38" s="254"/>
      <c r="F38" s="255"/>
    </row>
    <row r="39" spans="1:8" ht="15.75" x14ac:dyDescent="0.25">
      <c r="A39" s="253" t="s">
        <v>23</v>
      </c>
      <c r="B39" s="253"/>
      <c r="C39" s="253"/>
      <c r="D39" s="253"/>
      <c r="E39" s="254"/>
      <c r="F39" s="255"/>
    </row>
    <row r="40" spans="1:8" ht="15.75" x14ac:dyDescent="0.25">
      <c r="A40" s="253" t="s">
        <v>24</v>
      </c>
      <c r="B40" s="253"/>
      <c r="C40" s="253"/>
      <c r="D40" s="253"/>
      <c r="E40" s="254"/>
      <c r="F40" s="255"/>
    </row>
    <row r="41" spans="1:8" ht="15.75" x14ac:dyDescent="0.25">
      <c r="A41" s="253" t="s">
        <v>25</v>
      </c>
      <c r="B41" s="253"/>
      <c r="C41" s="253"/>
      <c r="D41" s="253"/>
      <c r="E41" s="254"/>
      <c r="F41" s="255"/>
    </row>
    <row r="42" spans="1:8" ht="15.75" x14ac:dyDescent="0.25">
      <c r="A42" s="253" t="s">
        <v>133</v>
      </c>
      <c r="B42" s="253"/>
      <c r="C42" s="253"/>
      <c r="D42" s="253"/>
      <c r="E42" s="254"/>
      <c r="F42" s="255"/>
    </row>
    <row r="43" spans="1:8" ht="15.75" x14ac:dyDescent="0.25">
      <c r="A43" s="253" t="s">
        <v>132</v>
      </c>
      <c r="B43" s="253"/>
      <c r="C43" s="253"/>
      <c r="D43" s="253"/>
      <c r="E43" s="254"/>
      <c r="F43" s="255"/>
    </row>
    <row r="44" spans="1:8" ht="15.75" x14ac:dyDescent="0.25">
      <c r="A44" s="253" t="s">
        <v>37</v>
      </c>
      <c r="B44" s="253"/>
      <c r="C44" s="253"/>
      <c r="D44" s="253"/>
      <c r="E44" s="254"/>
      <c r="F44" s="255"/>
    </row>
    <row r="45" spans="1:8" ht="15.75" x14ac:dyDescent="0.25">
      <c r="A45" s="253" t="s">
        <v>75</v>
      </c>
      <c r="B45" s="253"/>
      <c r="C45" s="253"/>
      <c r="D45" s="253"/>
      <c r="E45" s="254"/>
      <c r="F45" s="255"/>
    </row>
    <row r="46" spans="1:8" ht="15.75" x14ac:dyDescent="0.25">
      <c r="A46" s="253" t="s">
        <v>38</v>
      </c>
      <c r="B46" s="253"/>
      <c r="C46" s="253"/>
      <c r="D46" s="253"/>
      <c r="E46" s="254"/>
      <c r="F46" s="255"/>
    </row>
    <row r="47" spans="1:8" ht="15.75" x14ac:dyDescent="0.25">
      <c r="A47" s="253" t="s">
        <v>39</v>
      </c>
      <c r="B47" s="253"/>
      <c r="C47" s="253"/>
      <c r="D47" s="253"/>
      <c r="E47" s="254"/>
      <c r="F47" s="255"/>
    </row>
    <row r="48" spans="1:8" ht="15.75" x14ac:dyDescent="0.25">
      <c r="A48" s="253" t="s">
        <v>54</v>
      </c>
      <c r="B48" s="253"/>
      <c r="C48" s="253"/>
      <c r="D48" s="253"/>
      <c r="E48" s="254"/>
      <c r="F48" s="255"/>
    </row>
    <row r="49" spans="1:7" ht="15.75" x14ac:dyDescent="0.25">
      <c r="A49" s="253" t="s">
        <v>57</v>
      </c>
      <c r="B49" s="253"/>
      <c r="C49" s="253"/>
      <c r="D49" s="253"/>
      <c r="E49" s="254"/>
      <c r="F49" s="255"/>
    </row>
    <row r="50" spans="1:7" ht="15.75" x14ac:dyDescent="0.25">
      <c r="A50" s="253" t="s">
        <v>58</v>
      </c>
      <c r="B50" s="253"/>
      <c r="C50" s="253"/>
      <c r="D50" s="253"/>
      <c r="E50" s="254"/>
      <c r="F50" s="255"/>
    </row>
    <row r="51" spans="1:7" ht="15.75" x14ac:dyDescent="0.25">
      <c r="A51" s="253" t="s">
        <v>61</v>
      </c>
      <c r="B51" s="253"/>
      <c r="C51" s="253"/>
      <c r="D51" s="253"/>
      <c r="E51" s="254"/>
      <c r="F51" s="255"/>
    </row>
    <row r="52" spans="1:7" ht="15.75" x14ac:dyDescent="0.25">
      <c r="A52" s="253" t="s">
        <v>62</v>
      </c>
      <c r="B52" s="253"/>
      <c r="C52" s="253"/>
      <c r="D52" s="253"/>
      <c r="E52" s="254"/>
      <c r="F52" s="255"/>
    </row>
    <row r="53" spans="1:7" ht="15.75" x14ac:dyDescent="0.25">
      <c r="A53" s="253" t="s">
        <v>63</v>
      </c>
      <c r="B53" s="253"/>
      <c r="C53" s="253"/>
      <c r="D53" s="253"/>
      <c r="E53" s="254"/>
      <c r="F53" s="255"/>
    </row>
    <row r="54" spans="1:7" ht="15.75" x14ac:dyDescent="0.25">
      <c r="A54" s="253" t="s">
        <v>64</v>
      </c>
      <c r="B54" s="253"/>
      <c r="C54" s="253"/>
      <c r="D54" s="253"/>
      <c r="E54" s="254"/>
      <c r="F54" s="255"/>
    </row>
    <row r="55" spans="1:7" ht="15.75" x14ac:dyDescent="0.25">
      <c r="A55" s="253" t="s">
        <v>65</v>
      </c>
      <c r="B55" s="253"/>
      <c r="C55" s="253"/>
      <c r="D55" s="253"/>
      <c r="E55" s="254"/>
      <c r="F55" s="255"/>
    </row>
    <row r="56" spans="1:7" ht="15.75" x14ac:dyDescent="0.25">
      <c r="A56" s="253" t="s">
        <v>66</v>
      </c>
      <c r="B56" s="253"/>
      <c r="C56" s="253"/>
      <c r="D56" s="253"/>
      <c r="E56" s="254"/>
      <c r="F56" s="255"/>
    </row>
    <row r="57" spans="1:7" ht="15.75" x14ac:dyDescent="0.25">
      <c r="A57" s="253" t="s">
        <v>68</v>
      </c>
      <c r="B57" s="253"/>
      <c r="C57" s="253"/>
      <c r="D57" s="253"/>
      <c r="E57" s="254"/>
      <c r="F57" s="255"/>
    </row>
    <row r="58" spans="1:7" ht="15.75" x14ac:dyDescent="0.25">
      <c r="A58" s="253" t="s">
        <v>69</v>
      </c>
      <c r="B58" s="253"/>
      <c r="C58" s="253"/>
      <c r="D58" s="253"/>
      <c r="E58" s="254"/>
      <c r="F58" s="255"/>
    </row>
    <row r="59" spans="1:7" ht="15.75" x14ac:dyDescent="0.25">
      <c r="A59" s="252" t="s">
        <v>91</v>
      </c>
      <c r="B59" s="252"/>
      <c r="C59" s="252"/>
      <c r="D59" s="252"/>
      <c r="E59" s="252"/>
      <c r="F59" s="252"/>
    </row>
    <row r="60" spans="1:7" ht="15.75" x14ac:dyDescent="0.25">
      <c r="A60" s="253" t="s">
        <v>40</v>
      </c>
      <c r="B60" s="253"/>
      <c r="C60" s="253"/>
      <c r="D60" s="253"/>
      <c r="E60" s="254">
        <f>17708.81*12/2</f>
        <v>106252.86000000002</v>
      </c>
      <c r="F60" s="255" t="s">
        <v>212</v>
      </c>
      <c r="G60" t="s">
        <v>194</v>
      </c>
    </row>
    <row r="61" spans="1:7" ht="15.75" x14ac:dyDescent="0.25">
      <c r="A61" s="253" t="s">
        <v>43</v>
      </c>
      <c r="B61" s="253"/>
      <c r="C61" s="253"/>
      <c r="D61" s="253"/>
      <c r="E61" s="254"/>
      <c r="F61" s="255"/>
    </row>
    <row r="62" spans="1:7" ht="15.75" x14ac:dyDescent="0.25">
      <c r="A62" s="253" t="s">
        <v>44</v>
      </c>
      <c r="B62" s="253"/>
      <c r="C62" s="253"/>
      <c r="D62" s="253"/>
      <c r="E62" s="254"/>
      <c r="F62" s="255"/>
    </row>
    <row r="63" spans="1:7" ht="15.75" x14ac:dyDescent="0.25">
      <c r="A63" s="253" t="s">
        <v>47</v>
      </c>
      <c r="B63" s="253"/>
      <c r="C63" s="253"/>
      <c r="D63" s="253"/>
      <c r="E63" s="254"/>
      <c r="F63" s="255"/>
    </row>
    <row r="64" spans="1:7" ht="15.75" x14ac:dyDescent="0.25">
      <c r="A64" s="253" t="s">
        <v>48</v>
      </c>
      <c r="B64" s="253"/>
      <c r="C64" s="253"/>
      <c r="D64" s="253"/>
      <c r="E64" s="254"/>
      <c r="F64" s="255"/>
    </row>
    <row r="65" spans="1:9" ht="15.75" x14ac:dyDescent="0.25">
      <c r="A65" s="252" t="s">
        <v>125</v>
      </c>
      <c r="B65" s="252"/>
      <c r="C65" s="252"/>
      <c r="D65" s="252"/>
      <c r="E65" s="252"/>
      <c r="F65" s="252"/>
    </row>
    <row r="66" spans="1:9" ht="15.75" x14ac:dyDescent="0.25">
      <c r="A66" s="253" t="s">
        <v>49</v>
      </c>
      <c r="B66" s="253"/>
      <c r="C66" s="253"/>
      <c r="D66" s="253"/>
      <c r="E66" s="254">
        <f>4569.22*12/2</f>
        <v>27415.32</v>
      </c>
      <c r="F66" s="255" t="s">
        <v>212</v>
      </c>
      <c r="G66" t="s">
        <v>194</v>
      </c>
      <c r="H66">
        <v>4569.22</v>
      </c>
      <c r="I66" t="s">
        <v>217</v>
      </c>
    </row>
    <row r="67" spans="1:9" ht="15.75" x14ac:dyDescent="0.25">
      <c r="A67" s="253" t="s">
        <v>50</v>
      </c>
      <c r="B67" s="253"/>
      <c r="C67" s="253"/>
      <c r="D67" s="253"/>
      <c r="E67" s="254"/>
      <c r="F67" s="255"/>
    </row>
    <row r="68" spans="1:9" ht="15.75" x14ac:dyDescent="0.25">
      <c r="A68" s="253" t="s">
        <v>51</v>
      </c>
      <c r="B68" s="253"/>
      <c r="C68" s="253"/>
      <c r="D68" s="253"/>
      <c r="E68" s="254"/>
      <c r="F68" s="255"/>
    </row>
    <row r="69" spans="1:9" ht="15.75" x14ac:dyDescent="0.25">
      <c r="A69" s="253" t="s">
        <v>52</v>
      </c>
      <c r="B69" s="253"/>
      <c r="C69" s="253"/>
      <c r="D69" s="253"/>
      <c r="E69" s="254"/>
      <c r="F69" s="255"/>
    </row>
    <row r="70" spans="1:9" ht="15.75" x14ac:dyDescent="0.25">
      <c r="A70" s="253" t="s">
        <v>53</v>
      </c>
      <c r="B70" s="253"/>
      <c r="C70" s="253"/>
      <c r="D70" s="253"/>
      <c r="E70" s="254"/>
      <c r="F70" s="255"/>
    </row>
    <row r="71" spans="1:9" ht="15.75" x14ac:dyDescent="0.25">
      <c r="A71" s="252" t="s">
        <v>93</v>
      </c>
      <c r="B71" s="252"/>
      <c r="C71" s="252"/>
      <c r="D71" s="252"/>
      <c r="E71" s="252"/>
      <c r="F71" s="252"/>
    </row>
    <row r="72" spans="1:9" ht="15.75" x14ac:dyDescent="0.25">
      <c r="A72" s="253" t="s">
        <v>70</v>
      </c>
      <c r="B72" s="253"/>
      <c r="C72" s="253"/>
      <c r="D72" s="253"/>
      <c r="E72" s="254">
        <f>4211.02*12</f>
        <v>50532.240000000005</v>
      </c>
      <c r="F72" s="255" t="s">
        <v>212</v>
      </c>
      <c r="G72" t="s">
        <v>194</v>
      </c>
    </row>
    <row r="73" spans="1:9" ht="15.75" x14ac:dyDescent="0.25">
      <c r="A73" s="253" t="s">
        <v>71</v>
      </c>
      <c r="B73" s="253"/>
      <c r="C73" s="253"/>
      <c r="D73" s="253"/>
      <c r="E73" s="254"/>
      <c r="F73" s="255"/>
    </row>
    <row r="74" spans="1:9" ht="15.75" x14ac:dyDescent="0.25">
      <c r="A74" s="253" t="s">
        <v>72</v>
      </c>
      <c r="B74" s="253"/>
      <c r="C74" s="253"/>
      <c r="D74" s="253"/>
      <c r="E74" s="254"/>
      <c r="F74" s="255"/>
    </row>
    <row r="75" spans="1:9" ht="15.75" x14ac:dyDescent="0.25">
      <c r="A75" s="253" t="s">
        <v>73</v>
      </c>
      <c r="B75" s="253"/>
      <c r="C75" s="253"/>
      <c r="D75" s="253"/>
      <c r="E75" s="254"/>
      <c r="F75" s="255"/>
    </row>
    <row r="76" spans="1:9" ht="15.75" x14ac:dyDescent="0.25">
      <c r="A76" s="253" t="s">
        <v>88</v>
      </c>
      <c r="B76" s="253"/>
      <c r="C76" s="253"/>
      <c r="D76" s="253"/>
      <c r="E76" s="254"/>
      <c r="F76" s="255"/>
    </row>
    <row r="77" spans="1:9" ht="15.75" x14ac:dyDescent="0.25">
      <c r="A77" s="253" t="s">
        <v>74</v>
      </c>
      <c r="B77" s="253"/>
      <c r="C77" s="253"/>
      <c r="D77" s="253"/>
      <c r="E77" s="254"/>
      <c r="F77" s="255"/>
    </row>
    <row r="78" spans="1:9" ht="60" customHeight="1" x14ac:dyDescent="0.25">
      <c r="A78" s="252" t="s">
        <v>94</v>
      </c>
      <c r="B78" s="252"/>
      <c r="C78" s="252"/>
      <c r="D78" s="252"/>
      <c r="E78" s="252"/>
      <c r="F78" s="252"/>
      <c r="G78">
        <v>28077.32</v>
      </c>
      <c r="H78" t="s">
        <v>217</v>
      </c>
    </row>
    <row r="79" spans="1:9" ht="15.75" x14ac:dyDescent="0.25">
      <c r="A79" s="253" t="s">
        <v>28</v>
      </c>
      <c r="B79" s="253"/>
      <c r="C79" s="253"/>
      <c r="D79" s="253"/>
      <c r="E79" s="254">
        <f>99894.96-E72</f>
        <v>49362.720000000001</v>
      </c>
      <c r="F79" s="256" t="s">
        <v>213</v>
      </c>
    </row>
    <row r="80" spans="1:9" ht="15.75" x14ac:dyDescent="0.25">
      <c r="A80" s="259" t="s">
        <v>193</v>
      </c>
      <c r="B80" s="260"/>
      <c r="C80" s="260"/>
      <c r="D80" s="261"/>
      <c r="E80" s="254"/>
      <c r="F80" s="257"/>
    </row>
    <row r="81" spans="1:8" ht="15.75" x14ac:dyDescent="0.25">
      <c r="A81" s="253" t="s">
        <v>29</v>
      </c>
      <c r="B81" s="253"/>
      <c r="C81" s="253"/>
      <c r="D81" s="253"/>
      <c r="E81" s="254"/>
      <c r="F81" s="257"/>
      <c r="G81">
        <v>4.58</v>
      </c>
      <c r="H81">
        <v>30427.688000000002</v>
      </c>
    </row>
    <row r="82" spans="1:8" ht="15.75" x14ac:dyDescent="0.25">
      <c r="A82" s="253" t="s">
        <v>30</v>
      </c>
      <c r="B82" s="253"/>
      <c r="C82" s="253"/>
      <c r="D82" s="253"/>
      <c r="E82" s="254"/>
      <c r="F82" s="258"/>
      <c r="G82">
        <v>0.65</v>
      </c>
      <c r="H82">
        <v>4318.34</v>
      </c>
    </row>
    <row r="83" spans="1:8" ht="15.75" x14ac:dyDescent="0.25">
      <c r="A83" s="252" t="s">
        <v>92</v>
      </c>
      <c r="B83" s="252"/>
      <c r="C83" s="252"/>
      <c r="D83" s="252"/>
      <c r="E83" s="252"/>
      <c r="F83" s="252"/>
    </row>
    <row r="84" spans="1:8" ht="31.5" x14ac:dyDescent="0.25">
      <c r="A84" s="253" t="s">
        <v>41</v>
      </c>
      <c r="B84" s="253"/>
      <c r="C84" s="253"/>
      <c r="D84" s="253"/>
      <c r="E84" s="128">
        <v>9989.5</v>
      </c>
      <c r="F84" s="129" t="s">
        <v>176</v>
      </c>
      <c r="G84" t="s">
        <v>195</v>
      </c>
    </row>
    <row r="85" spans="1:8" ht="15.75" x14ac:dyDescent="0.25">
      <c r="A85" s="252" t="s">
        <v>95</v>
      </c>
      <c r="B85" s="252"/>
      <c r="C85" s="252"/>
      <c r="D85" s="252"/>
      <c r="E85" s="252"/>
      <c r="F85" s="252"/>
    </row>
    <row r="86" spans="1:8" ht="15.75" x14ac:dyDescent="0.25">
      <c r="A86" s="253" t="s">
        <v>126</v>
      </c>
      <c r="B86" s="253"/>
      <c r="C86" s="253"/>
      <c r="D86" s="253"/>
      <c r="E86" s="128">
        <v>0</v>
      </c>
      <c r="F86" s="129"/>
      <c r="G86" t="s">
        <v>195</v>
      </c>
    </row>
    <row r="87" spans="1:8" ht="15.75" x14ac:dyDescent="0.25">
      <c r="A87" s="252" t="s">
        <v>96</v>
      </c>
      <c r="B87" s="252"/>
      <c r="C87" s="252"/>
      <c r="D87" s="252"/>
      <c r="E87" s="252"/>
      <c r="F87" s="252"/>
    </row>
    <row r="88" spans="1:8" ht="47.25" x14ac:dyDescent="0.25">
      <c r="A88" s="262" t="s">
        <v>97</v>
      </c>
      <c r="B88" s="262"/>
      <c r="C88" s="262"/>
      <c r="D88" s="262"/>
      <c r="E88" s="130">
        <f>H88*12</f>
        <v>35078.207999999999</v>
      </c>
      <c r="F88" s="129" t="s">
        <v>177</v>
      </c>
      <c r="G88">
        <v>0.44</v>
      </c>
      <c r="H88">
        <v>2923.1840000000002</v>
      </c>
    </row>
    <row r="89" spans="1:8" ht="15.75" x14ac:dyDescent="0.25">
      <c r="A89" s="263" t="s">
        <v>99</v>
      </c>
      <c r="B89" s="264"/>
      <c r="C89" s="264"/>
      <c r="D89" s="264"/>
      <c r="E89" s="264"/>
      <c r="F89" s="265"/>
    </row>
    <row r="90" spans="1:8" ht="15.75" x14ac:dyDescent="0.25">
      <c r="A90" s="259" t="s">
        <v>135</v>
      </c>
      <c r="B90" s="260"/>
      <c r="C90" s="260"/>
      <c r="D90" s="261"/>
      <c r="E90" s="128">
        <v>16346.45</v>
      </c>
      <c r="F90" s="129" t="s">
        <v>214</v>
      </c>
      <c r="G90" t="s">
        <v>195</v>
      </c>
    </row>
    <row r="91" spans="1:8" ht="78.75" x14ac:dyDescent="0.25">
      <c r="A91" s="253" t="s">
        <v>55</v>
      </c>
      <c r="B91" s="253"/>
      <c r="C91" s="253"/>
      <c r="D91" s="253"/>
      <c r="E91" s="128">
        <v>298962</v>
      </c>
      <c r="F91" s="129" t="s">
        <v>152</v>
      </c>
      <c r="G91" t="s">
        <v>196</v>
      </c>
    </row>
    <row r="92" spans="1:8" ht="15.75" x14ac:dyDescent="0.25">
      <c r="A92" s="253" t="s">
        <v>59</v>
      </c>
      <c r="B92" s="253"/>
      <c r="C92" s="253"/>
      <c r="D92" s="253"/>
      <c r="E92" s="128">
        <f>1230*2</f>
        <v>2460</v>
      </c>
      <c r="F92" s="129" t="s">
        <v>216</v>
      </c>
      <c r="G92" t="s">
        <v>197</v>
      </c>
    </row>
    <row r="93" spans="1:8" ht="15.75" x14ac:dyDescent="0.25">
      <c r="A93" s="252" t="s">
        <v>100</v>
      </c>
      <c r="B93" s="252"/>
      <c r="C93" s="252"/>
      <c r="D93" s="252"/>
      <c r="E93" s="252"/>
      <c r="F93" s="252"/>
    </row>
    <row r="94" spans="1:8" ht="15.75" x14ac:dyDescent="0.25">
      <c r="A94" s="253" t="s">
        <v>31</v>
      </c>
      <c r="B94" s="253"/>
      <c r="C94" s="253"/>
      <c r="D94" s="253"/>
      <c r="E94" s="254">
        <v>71742.740000000005</v>
      </c>
      <c r="F94" s="255" t="s">
        <v>215</v>
      </c>
      <c r="G94" t="s">
        <v>195</v>
      </c>
    </row>
    <row r="95" spans="1:8" ht="59.25" customHeight="1" x14ac:dyDescent="0.25">
      <c r="A95" s="253" t="s">
        <v>33</v>
      </c>
      <c r="B95" s="253"/>
      <c r="C95" s="253"/>
      <c r="D95" s="253"/>
      <c r="E95" s="254"/>
      <c r="F95" s="255"/>
    </row>
    <row r="96" spans="1:8" ht="15.75" x14ac:dyDescent="0.25">
      <c r="A96" s="252" t="s">
        <v>101</v>
      </c>
      <c r="B96" s="252"/>
      <c r="C96" s="252"/>
      <c r="D96" s="252"/>
      <c r="E96" s="252"/>
      <c r="F96" s="252"/>
    </row>
    <row r="97" spans="1:7" ht="31.5" x14ac:dyDescent="0.25">
      <c r="A97" s="253" t="s">
        <v>34</v>
      </c>
      <c r="B97" s="253"/>
      <c r="C97" s="253"/>
      <c r="D97" s="253"/>
      <c r="E97" s="128">
        <v>123519.6</v>
      </c>
      <c r="F97" s="129" t="s">
        <v>179</v>
      </c>
      <c r="G97" t="s">
        <v>198</v>
      </c>
    </row>
    <row r="98" spans="1:7" ht="15.75" x14ac:dyDescent="0.25">
      <c r="A98" s="42"/>
      <c r="B98" s="43"/>
      <c r="C98" s="43"/>
      <c r="D98" s="64" t="s">
        <v>122</v>
      </c>
      <c r="E98" s="65">
        <f>E36+E60+E66+E79+E84+E86+E88+E90+E91+E92+E94+E97+E72</f>
        <v>942470.99999999988</v>
      </c>
      <c r="F98" s="23"/>
    </row>
    <row r="99" spans="1:7" ht="15.75" x14ac:dyDescent="0.25">
      <c r="A99" s="131"/>
      <c r="B99" s="131"/>
      <c r="C99" s="131"/>
      <c r="D99" s="132"/>
      <c r="E99" s="133"/>
      <c r="F99" s="133"/>
    </row>
    <row r="100" spans="1:7" ht="15.75" x14ac:dyDescent="0.25">
      <c r="A100" s="157" t="s">
        <v>7</v>
      </c>
      <c r="B100" s="158"/>
      <c r="C100" s="158"/>
      <c r="D100" s="158"/>
      <c r="E100" s="158"/>
      <c r="F100" s="159"/>
    </row>
    <row r="101" spans="1:7" ht="15.75" x14ac:dyDescent="0.25">
      <c r="A101" s="156" t="s">
        <v>76</v>
      </c>
      <c r="B101" s="156"/>
      <c r="C101" s="156" t="s">
        <v>77</v>
      </c>
      <c r="D101" s="156"/>
      <c r="E101" s="126" t="s">
        <v>78</v>
      </c>
      <c r="F101" s="126" t="s">
        <v>17</v>
      </c>
    </row>
    <row r="102" spans="1:7" ht="47.25" x14ac:dyDescent="0.25">
      <c r="A102" s="134" t="s">
        <v>153</v>
      </c>
      <c r="B102" s="135"/>
      <c r="C102" s="136" t="s">
        <v>157</v>
      </c>
      <c r="D102" s="135"/>
      <c r="E102" s="137">
        <v>4888.84</v>
      </c>
      <c r="F102" s="138" t="s">
        <v>140</v>
      </c>
    </row>
    <row r="103" spans="1:7" ht="47.25" x14ac:dyDescent="0.25">
      <c r="A103" s="134" t="s">
        <v>11</v>
      </c>
      <c r="B103" s="139"/>
      <c r="C103" s="140" t="s">
        <v>201</v>
      </c>
      <c r="D103" s="139"/>
      <c r="E103" s="137">
        <v>3570.31</v>
      </c>
      <c r="F103" s="138" t="s">
        <v>140</v>
      </c>
    </row>
    <row r="104" spans="1:7" ht="47.25" x14ac:dyDescent="0.25">
      <c r="A104" s="134" t="s">
        <v>11</v>
      </c>
      <c r="B104" s="139"/>
      <c r="C104" s="140" t="s">
        <v>201</v>
      </c>
      <c r="D104" s="139"/>
      <c r="E104" s="137">
        <v>3472.88</v>
      </c>
      <c r="F104" s="138" t="s">
        <v>140</v>
      </c>
    </row>
    <row r="105" spans="1:7" ht="31.5" x14ac:dyDescent="0.25">
      <c r="A105" s="141" t="s">
        <v>202</v>
      </c>
      <c r="B105" s="139"/>
      <c r="C105" s="140" t="s">
        <v>203</v>
      </c>
      <c r="D105" s="139"/>
      <c r="E105" s="137">
        <v>331893.68</v>
      </c>
      <c r="F105" s="138" t="s">
        <v>204</v>
      </c>
    </row>
    <row r="106" spans="1:7" ht="31.5" x14ac:dyDescent="0.25">
      <c r="A106" s="141" t="s">
        <v>10</v>
      </c>
      <c r="B106" s="142"/>
      <c r="C106" s="140" t="s">
        <v>205</v>
      </c>
      <c r="D106" s="142"/>
      <c r="E106" s="137">
        <v>14400</v>
      </c>
      <c r="F106" s="138" t="s">
        <v>206</v>
      </c>
    </row>
    <row r="107" spans="1:7" ht="15.75" x14ac:dyDescent="0.25">
      <c r="A107" s="58"/>
      <c r="B107" s="58"/>
      <c r="C107" s="58"/>
      <c r="D107" s="59" t="s">
        <v>122</v>
      </c>
      <c r="E107" s="68">
        <f>SUM(E102:E106)</f>
        <v>358225.70999999996</v>
      </c>
      <c r="F107" s="27"/>
    </row>
    <row r="108" spans="1:7" ht="15.75" x14ac:dyDescent="0.25">
      <c r="A108" s="28"/>
      <c r="B108" s="28"/>
      <c r="C108" s="28"/>
      <c r="D108" s="28"/>
      <c r="E108" s="29"/>
      <c r="F108" s="29"/>
    </row>
    <row r="109" spans="1:7" ht="15.75" x14ac:dyDescent="0.25">
      <c r="A109" s="157" t="s">
        <v>8</v>
      </c>
      <c r="B109" s="158"/>
      <c r="C109" s="158"/>
      <c r="D109" s="158"/>
      <c r="E109" s="158"/>
      <c r="F109" s="159"/>
    </row>
    <row r="110" spans="1:7" ht="15.75" x14ac:dyDescent="0.25">
      <c r="A110" s="156" t="s">
        <v>76</v>
      </c>
      <c r="B110" s="156"/>
      <c r="C110" s="156" t="s">
        <v>77</v>
      </c>
      <c r="D110" s="156"/>
      <c r="E110" s="126" t="s">
        <v>78</v>
      </c>
      <c r="F110" s="126" t="s">
        <v>17</v>
      </c>
    </row>
    <row r="111" spans="1:7" ht="15.75" x14ac:dyDescent="0.25">
      <c r="A111" s="253"/>
      <c r="B111" s="253"/>
      <c r="C111" s="253"/>
      <c r="D111" s="253"/>
      <c r="E111" s="128"/>
      <c r="F111" s="129"/>
    </row>
  </sheetData>
  <mergeCells count="99">
    <mergeCell ref="A110:B110"/>
    <mergeCell ref="C110:D110"/>
    <mergeCell ref="A111:B111"/>
    <mergeCell ref="C111:D111"/>
    <mergeCell ref="A96:F96"/>
    <mergeCell ref="A97:D97"/>
    <mergeCell ref="A100:F100"/>
    <mergeCell ref="A101:B101"/>
    <mergeCell ref="C101:D101"/>
    <mergeCell ref="A109:F109"/>
    <mergeCell ref="A94:D94"/>
    <mergeCell ref="E94:E95"/>
    <mergeCell ref="F94:F95"/>
    <mergeCell ref="A95:D95"/>
    <mergeCell ref="A83:F83"/>
    <mergeCell ref="A84:D84"/>
    <mergeCell ref="A85:F85"/>
    <mergeCell ref="A86:D86"/>
    <mergeCell ref="A87:F87"/>
    <mergeCell ref="A88:D88"/>
    <mergeCell ref="A89:F89"/>
    <mergeCell ref="A90:D90"/>
    <mergeCell ref="A91:D91"/>
    <mergeCell ref="A92:D92"/>
    <mergeCell ref="A93:F93"/>
    <mergeCell ref="A78:F78"/>
    <mergeCell ref="A79:D79"/>
    <mergeCell ref="E79:E82"/>
    <mergeCell ref="F79:F82"/>
    <mergeCell ref="A80:D80"/>
    <mergeCell ref="A81:D81"/>
    <mergeCell ref="A82:D82"/>
    <mergeCell ref="A71:F71"/>
    <mergeCell ref="A72:D72"/>
    <mergeCell ref="E72:E77"/>
    <mergeCell ref="F72:F77"/>
    <mergeCell ref="A73:D73"/>
    <mergeCell ref="A74:D74"/>
    <mergeCell ref="A75:D75"/>
    <mergeCell ref="A76:D76"/>
    <mergeCell ref="A77:D77"/>
    <mergeCell ref="A65:F65"/>
    <mergeCell ref="A66:D66"/>
    <mergeCell ref="E66:E70"/>
    <mergeCell ref="F66:F70"/>
    <mergeCell ref="A67:D67"/>
    <mergeCell ref="A68:D68"/>
    <mergeCell ref="A69:D69"/>
    <mergeCell ref="A70:D70"/>
    <mergeCell ref="A53:D53"/>
    <mergeCell ref="A60:D60"/>
    <mergeCell ref="E60:E64"/>
    <mergeCell ref="F60:F64"/>
    <mergeCell ref="A61:D61"/>
    <mergeCell ref="A62:D62"/>
    <mergeCell ref="A55:D55"/>
    <mergeCell ref="A56:D56"/>
    <mergeCell ref="A57:D57"/>
    <mergeCell ref="A58:D58"/>
    <mergeCell ref="A59:F59"/>
    <mergeCell ref="A63:D63"/>
    <mergeCell ref="A64:D64"/>
    <mergeCell ref="A48:D48"/>
    <mergeCell ref="A49:D49"/>
    <mergeCell ref="A50:D50"/>
    <mergeCell ref="A51:D51"/>
    <mergeCell ref="A52:D52"/>
    <mergeCell ref="A35:F35"/>
    <mergeCell ref="A36:D36"/>
    <mergeCell ref="E36:E58"/>
    <mergeCell ref="F36:F58"/>
    <mergeCell ref="A37:D37"/>
    <mergeCell ref="A38:D38"/>
    <mergeCell ref="A39:D39"/>
    <mergeCell ref="A40:D40"/>
    <mergeCell ref="A41:D41"/>
    <mergeCell ref="A42:D42"/>
    <mergeCell ref="A54:D54"/>
    <mergeCell ref="A43:D43"/>
    <mergeCell ref="A44:D44"/>
    <mergeCell ref="A45:D45"/>
    <mergeCell ref="A46:D46"/>
    <mergeCell ref="A47:D47"/>
    <mergeCell ref="A34:D34"/>
    <mergeCell ref="A1:F1"/>
    <mergeCell ref="A2:F2"/>
    <mergeCell ref="A7:F7"/>
    <mergeCell ref="A8:F8"/>
    <mergeCell ref="A10:F10"/>
    <mergeCell ref="A11:A12"/>
    <mergeCell ref="B11:B12"/>
    <mergeCell ref="C11:C12"/>
    <mergeCell ref="D11:E11"/>
    <mergeCell ref="F11:F12"/>
    <mergeCell ref="E13:E14"/>
    <mergeCell ref="A21:F21"/>
    <mergeCell ref="A29:C29"/>
    <mergeCell ref="A32:F32"/>
    <mergeCell ref="A33:F33"/>
  </mergeCells>
  <pageMargins left="0.7" right="0.7" top="0.75" bottom="0.75" header="0.3" footer="0.3"/>
  <pageSetup paperSize="9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G112"/>
  <sheetViews>
    <sheetView tabSelected="1" topLeftCell="A51" workbookViewId="0">
      <selection activeCell="J72" sqref="J72"/>
    </sheetView>
  </sheetViews>
  <sheetFormatPr defaultRowHeight="15" x14ac:dyDescent="0.25"/>
  <cols>
    <col min="1" max="1" width="31" customWidth="1"/>
    <col min="2" max="3" width="15.85546875" customWidth="1"/>
    <col min="4" max="4" width="25.140625" customWidth="1"/>
    <col min="5" max="5" width="17.5703125" customWidth="1"/>
    <col min="6" max="6" width="25.28515625" customWidth="1"/>
    <col min="7" max="7" width="10" bestFit="1" customWidth="1"/>
  </cols>
  <sheetData>
    <row r="1" spans="1:6" ht="15.75" x14ac:dyDescent="0.25">
      <c r="A1" s="249" t="s">
        <v>200</v>
      </c>
      <c r="B1" s="249"/>
      <c r="C1" s="249"/>
      <c r="D1" s="249"/>
      <c r="E1" s="249"/>
      <c r="F1" s="249"/>
    </row>
    <row r="2" spans="1:6" ht="15.75" x14ac:dyDescent="0.25">
      <c r="A2" s="249" t="s">
        <v>234</v>
      </c>
      <c r="B2" s="249"/>
      <c r="C2" s="249"/>
      <c r="D2" s="249"/>
      <c r="E2" s="249"/>
      <c r="F2" s="249"/>
    </row>
    <row r="3" spans="1:6" ht="15.75" x14ac:dyDescent="0.25">
      <c r="A3" s="28" t="s">
        <v>0</v>
      </c>
      <c r="B3" s="28"/>
      <c r="C3" s="28"/>
      <c r="D3" s="28"/>
      <c r="E3" s="29"/>
      <c r="F3" s="29"/>
    </row>
    <row r="4" spans="1:6" ht="15.75" x14ac:dyDescent="0.25">
      <c r="A4" s="108" t="s">
        <v>262</v>
      </c>
      <c r="B4" s="108"/>
      <c r="C4" s="28"/>
      <c r="D4" s="28"/>
      <c r="E4" s="29"/>
      <c r="F4" s="29"/>
    </row>
    <row r="5" spans="1:6" ht="15.75" x14ac:dyDescent="0.25">
      <c r="A5" s="108" t="s">
        <v>208</v>
      </c>
      <c r="B5" s="108"/>
      <c r="C5" s="108"/>
      <c r="D5" s="108"/>
      <c r="E5" s="274"/>
      <c r="F5" s="29"/>
    </row>
    <row r="6" spans="1:6" ht="15.75" x14ac:dyDescent="0.25">
      <c r="A6" s="108" t="s">
        <v>2</v>
      </c>
      <c r="B6" s="108"/>
      <c r="C6" s="108"/>
      <c r="D6" s="108"/>
      <c r="E6" s="274"/>
      <c r="F6" s="29"/>
    </row>
    <row r="7" spans="1:6" ht="31.5" customHeight="1" x14ac:dyDescent="0.25">
      <c r="A7" s="266" t="s">
        <v>3</v>
      </c>
      <c r="B7" s="266"/>
      <c r="C7" s="266"/>
      <c r="D7" s="266"/>
      <c r="E7" s="266"/>
      <c r="F7" s="266"/>
    </row>
    <row r="8" spans="1:6" ht="19.5" customHeight="1" x14ac:dyDescent="0.25">
      <c r="A8" s="173" t="s">
        <v>4</v>
      </c>
      <c r="B8" s="173"/>
      <c r="C8" s="173"/>
      <c r="D8" s="173"/>
      <c r="E8" s="173"/>
      <c r="F8" s="173"/>
    </row>
    <row r="9" spans="1:6" ht="15.75" x14ac:dyDescent="0.25">
      <c r="A9" s="124"/>
      <c r="B9" s="124"/>
      <c r="C9" s="124"/>
      <c r="D9" s="124"/>
      <c r="E9" s="124"/>
      <c r="F9" s="124"/>
    </row>
    <row r="10" spans="1:6" ht="18.75" x14ac:dyDescent="0.25">
      <c r="A10" s="172" t="s">
        <v>19</v>
      </c>
      <c r="B10" s="172"/>
      <c r="C10" s="172"/>
      <c r="D10" s="172"/>
      <c r="E10" s="172"/>
      <c r="F10" s="172"/>
    </row>
    <row r="11" spans="1:6" ht="15.75" x14ac:dyDescent="0.25">
      <c r="A11" s="169" t="s">
        <v>5</v>
      </c>
      <c r="B11" s="169" t="s">
        <v>82</v>
      </c>
      <c r="C11" s="169" t="s">
        <v>83</v>
      </c>
      <c r="D11" s="169" t="s">
        <v>84</v>
      </c>
      <c r="E11" s="169"/>
      <c r="F11" s="170" t="s">
        <v>237</v>
      </c>
    </row>
    <row r="12" spans="1:6" ht="63" x14ac:dyDescent="0.25">
      <c r="A12" s="169"/>
      <c r="B12" s="169"/>
      <c r="C12" s="169"/>
      <c r="D12" s="125" t="s">
        <v>235</v>
      </c>
      <c r="E12" s="125" t="s">
        <v>236</v>
      </c>
      <c r="F12" s="171"/>
    </row>
    <row r="13" spans="1:6" ht="15.75" x14ac:dyDescent="0.25">
      <c r="A13" s="31" t="s">
        <v>6</v>
      </c>
      <c r="B13" s="109">
        <v>952448.64999999991</v>
      </c>
      <c r="C13" s="109">
        <v>950553.59126099991</v>
      </c>
      <c r="D13" s="110">
        <f>B13-C13</f>
        <v>1895.0587390000001</v>
      </c>
      <c r="E13" s="279">
        <f>D13+D14+158027.79</f>
        <v>164614.81276099986</v>
      </c>
      <c r="F13" s="111" t="s">
        <v>20</v>
      </c>
    </row>
    <row r="14" spans="1:6" ht="15.75" x14ac:dyDescent="0.25">
      <c r="A14" s="31" t="s">
        <v>7</v>
      </c>
      <c r="B14" s="110">
        <v>676561.79999999993</v>
      </c>
      <c r="C14" s="110">
        <v>671869.83597800008</v>
      </c>
      <c r="D14" s="110">
        <f>B14-C14</f>
        <v>4691.9640219998546</v>
      </c>
      <c r="E14" s="279"/>
      <c r="F14" s="112">
        <v>3628144.12</v>
      </c>
    </row>
    <row r="15" spans="1:6" ht="100.5" customHeight="1" x14ac:dyDescent="0.25">
      <c r="A15" s="31" t="s">
        <v>8</v>
      </c>
      <c r="B15" s="110">
        <v>0</v>
      </c>
      <c r="C15" s="110">
        <v>0</v>
      </c>
      <c r="D15" s="110">
        <v>0</v>
      </c>
      <c r="E15" s="112">
        <v>0</v>
      </c>
      <c r="F15" s="112">
        <v>150650.35</v>
      </c>
    </row>
    <row r="16" spans="1:6" ht="15.75" x14ac:dyDescent="0.25">
      <c r="A16" s="31" t="s">
        <v>9</v>
      </c>
      <c r="B16" s="109">
        <v>3581893.25</v>
      </c>
      <c r="C16" s="109">
        <v>3610898.77</v>
      </c>
      <c r="D16" s="110">
        <f>B16-C16</f>
        <v>-29005.520000000019</v>
      </c>
      <c r="E16" s="112">
        <f>B16+485999.07-C16</f>
        <v>456993.54999999981</v>
      </c>
      <c r="F16" s="111" t="s">
        <v>20</v>
      </c>
    </row>
    <row r="17" spans="1:6" ht="15.75" x14ac:dyDescent="0.25">
      <c r="A17" s="31" t="s">
        <v>10</v>
      </c>
      <c r="B17" s="109">
        <v>979208.38</v>
      </c>
      <c r="C17" s="109">
        <v>1007826.96</v>
      </c>
      <c r="D17" s="110">
        <f>B17-C17</f>
        <v>-28618.579999999958</v>
      </c>
      <c r="E17" s="112">
        <f>B17+221577.74-C17</f>
        <v>192959.16000000015</v>
      </c>
      <c r="F17" s="111" t="s">
        <v>20</v>
      </c>
    </row>
    <row r="18" spans="1:6" ht="15.75" x14ac:dyDescent="0.25">
      <c r="A18" s="31" t="s">
        <v>11</v>
      </c>
      <c r="B18" s="109">
        <v>363313.75</v>
      </c>
      <c r="C18" s="109">
        <v>368908.13</v>
      </c>
      <c r="D18" s="110">
        <f>B18-C18</f>
        <v>-5594.3800000000047</v>
      </c>
      <c r="E18" s="112">
        <f>B18+30521.03-C18</f>
        <v>24926.650000000023</v>
      </c>
      <c r="F18" s="111" t="s">
        <v>20</v>
      </c>
    </row>
    <row r="19" spans="1:6" ht="15.75" x14ac:dyDescent="0.25">
      <c r="A19" s="31" t="s">
        <v>12</v>
      </c>
      <c r="B19" s="109">
        <v>365777.69999999995</v>
      </c>
      <c r="C19" s="109">
        <v>372331.04999999993</v>
      </c>
      <c r="D19" s="110">
        <f>B19-C19</f>
        <v>-6553.3499999999767</v>
      </c>
      <c r="E19" s="112">
        <f>B19+30266.04-C19</f>
        <v>23712.690000000002</v>
      </c>
      <c r="F19" s="111" t="s">
        <v>20</v>
      </c>
    </row>
    <row r="20" spans="1:6" ht="15.75" x14ac:dyDescent="0.25">
      <c r="A20" s="28"/>
      <c r="B20" s="28"/>
      <c r="C20" s="28"/>
      <c r="D20" s="28"/>
      <c r="E20" s="29"/>
      <c r="F20" s="29"/>
    </row>
    <row r="21" spans="1:6" ht="15.75" x14ac:dyDescent="0.25">
      <c r="A21" s="176" t="s">
        <v>238</v>
      </c>
      <c r="B21" s="176"/>
      <c r="C21" s="176"/>
      <c r="D21" s="176"/>
      <c r="E21" s="176"/>
      <c r="F21" s="267"/>
    </row>
    <row r="22" spans="1:6" ht="31.5" x14ac:dyDescent="0.25">
      <c r="A22" s="125" t="s">
        <v>13</v>
      </c>
      <c r="B22" s="125" t="s">
        <v>14</v>
      </c>
      <c r="C22" s="125" t="s">
        <v>15</v>
      </c>
      <c r="D22" s="125" t="s">
        <v>16</v>
      </c>
      <c r="E22" s="125" t="s">
        <v>17</v>
      </c>
      <c r="F22" s="143" t="s">
        <v>130</v>
      </c>
    </row>
    <row r="23" spans="1:6" ht="99" customHeight="1" x14ac:dyDescent="0.25">
      <c r="A23" s="113" t="s">
        <v>81</v>
      </c>
      <c r="B23" s="114">
        <v>41310</v>
      </c>
      <c r="C23" s="112">
        <v>6629.71</v>
      </c>
      <c r="D23" s="112">
        <v>6577.71</v>
      </c>
      <c r="E23" s="115" t="s">
        <v>139</v>
      </c>
      <c r="F23" s="275" t="s">
        <v>20</v>
      </c>
    </row>
    <row r="24" spans="1:6" ht="94.5" x14ac:dyDescent="0.25">
      <c r="A24" s="113" t="s">
        <v>163</v>
      </c>
      <c r="B24" s="114">
        <v>42844</v>
      </c>
      <c r="C24" s="112">
        <v>2753.76</v>
      </c>
      <c r="D24" s="112">
        <v>2753.74</v>
      </c>
      <c r="E24" s="115" t="s">
        <v>165</v>
      </c>
      <c r="F24" s="275" t="s">
        <v>20</v>
      </c>
    </row>
    <row r="25" spans="1:6" ht="31.5" x14ac:dyDescent="0.25">
      <c r="A25" s="113" t="s">
        <v>245</v>
      </c>
      <c r="B25" s="114">
        <v>44044</v>
      </c>
      <c r="C25" s="112">
        <v>3456</v>
      </c>
      <c r="D25" s="112"/>
      <c r="E25" s="115" t="s">
        <v>246</v>
      </c>
      <c r="F25" s="275" t="s">
        <v>20</v>
      </c>
    </row>
    <row r="26" spans="1:6" ht="31.5" x14ac:dyDescent="0.25">
      <c r="A26" s="113" t="s">
        <v>221</v>
      </c>
      <c r="B26" s="114">
        <v>44044</v>
      </c>
      <c r="C26" s="112">
        <v>345.6</v>
      </c>
      <c r="D26" s="112"/>
      <c r="E26" s="115" t="s">
        <v>246</v>
      </c>
      <c r="F26" s="275" t="s">
        <v>20</v>
      </c>
    </row>
    <row r="27" spans="1:6" ht="15.75" x14ac:dyDescent="0.25">
      <c r="A27" s="177" t="s">
        <v>122</v>
      </c>
      <c r="B27" s="177"/>
      <c r="C27" s="177"/>
      <c r="D27" s="112">
        <f>D23+D24</f>
        <v>9331.4500000000007</v>
      </c>
      <c r="E27" s="29"/>
      <c r="F27" s="29"/>
    </row>
    <row r="28" spans="1:6" ht="15.75" hidden="1" x14ac:dyDescent="0.25">
      <c r="A28" s="28"/>
      <c r="B28" s="28"/>
      <c r="C28" s="28"/>
      <c r="D28" s="28"/>
      <c r="E28" s="29"/>
      <c r="F28" s="29"/>
    </row>
    <row r="29" spans="1:6" ht="15.75" hidden="1" x14ac:dyDescent="0.25">
      <c r="A29" s="28"/>
      <c r="B29" s="28"/>
      <c r="C29" s="28"/>
      <c r="D29" s="28"/>
      <c r="E29" s="29"/>
      <c r="F29" s="29"/>
    </row>
    <row r="30" spans="1:6" ht="18.75" x14ac:dyDescent="0.25">
      <c r="A30" s="174" t="s">
        <v>18</v>
      </c>
      <c r="B30" s="174"/>
      <c r="C30" s="174"/>
      <c r="D30" s="174"/>
      <c r="E30" s="174"/>
      <c r="F30" s="174"/>
    </row>
    <row r="31" spans="1:6" ht="18.75" x14ac:dyDescent="0.25">
      <c r="A31" s="175" t="s">
        <v>85</v>
      </c>
      <c r="B31" s="175"/>
      <c r="C31" s="175"/>
      <c r="D31" s="175"/>
      <c r="E31" s="175"/>
      <c r="F31" s="175"/>
    </row>
    <row r="32" spans="1:6" ht="15.75" x14ac:dyDescent="0.25">
      <c r="A32" s="248" t="s">
        <v>104</v>
      </c>
      <c r="B32" s="248"/>
      <c r="C32" s="248"/>
      <c r="D32" s="248"/>
      <c r="E32" s="37" t="s">
        <v>89</v>
      </c>
      <c r="F32" s="37" t="s">
        <v>103</v>
      </c>
    </row>
    <row r="33" spans="1:6" ht="15.75" x14ac:dyDescent="0.25">
      <c r="A33" s="252" t="s">
        <v>90</v>
      </c>
      <c r="B33" s="252"/>
      <c r="C33" s="252"/>
      <c r="D33" s="252"/>
      <c r="E33" s="252"/>
      <c r="F33" s="252"/>
    </row>
    <row r="34" spans="1:6" ht="15.75" x14ac:dyDescent="0.25">
      <c r="A34" s="276" t="s">
        <v>131</v>
      </c>
      <c r="B34" s="276"/>
      <c r="C34" s="276"/>
      <c r="D34" s="276"/>
      <c r="E34" s="277">
        <v>160800.09399999981</v>
      </c>
      <c r="F34" s="280" t="s">
        <v>244</v>
      </c>
    </row>
    <row r="35" spans="1:6" ht="48" customHeight="1" x14ac:dyDescent="0.25">
      <c r="A35" s="276" t="s">
        <v>21</v>
      </c>
      <c r="B35" s="276"/>
      <c r="C35" s="276"/>
      <c r="D35" s="276"/>
      <c r="E35" s="277"/>
      <c r="F35" s="280"/>
    </row>
    <row r="36" spans="1:6" ht="15.75" x14ac:dyDescent="0.25">
      <c r="A36" s="276" t="s">
        <v>22</v>
      </c>
      <c r="B36" s="276"/>
      <c r="C36" s="276"/>
      <c r="D36" s="276"/>
      <c r="E36" s="277"/>
      <c r="F36" s="280"/>
    </row>
    <row r="37" spans="1:6" ht="15.75" x14ac:dyDescent="0.25">
      <c r="A37" s="276" t="s">
        <v>23</v>
      </c>
      <c r="B37" s="276"/>
      <c r="C37" s="276"/>
      <c r="D37" s="276"/>
      <c r="E37" s="277"/>
      <c r="F37" s="280"/>
    </row>
    <row r="38" spans="1:6" ht="39" customHeight="1" x14ac:dyDescent="0.25">
      <c r="A38" s="276" t="s">
        <v>24</v>
      </c>
      <c r="B38" s="276"/>
      <c r="C38" s="276"/>
      <c r="D38" s="276"/>
      <c r="E38" s="277"/>
      <c r="F38" s="280"/>
    </row>
    <row r="39" spans="1:6" ht="21.75" customHeight="1" x14ac:dyDescent="0.25">
      <c r="A39" s="276" t="s">
        <v>25</v>
      </c>
      <c r="B39" s="276"/>
      <c r="C39" s="276"/>
      <c r="D39" s="276"/>
      <c r="E39" s="277"/>
      <c r="F39" s="280"/>
    </row>
    <row r="40" spans="1:6" ht="32.25" customHeight="1" x14ac:dyDescent="0.25">
      <c r="A40" s="276" t="s">
        <v>133</v>
      </c>
      <c r="B40" s="276"/>
      <c r="C40" s="276"/>
      <c r="D40" s="276"/>
      <c r="E40" s="277"/>
      <c r="F40" s="280"/>
    </row>
    <row r="41" spans="1:6" ht="15.75" x14ac:dyDescent="0.25">
      <c r="A41" s="276" t="s">
        <v>132</v>
      </c>
      <c r="B41" s="276"/>
      <c r="C41" s="276"/>
      <c r="D41" s="276"/>
      <c r="E41" s="277"/>
      <c r="F41" s="280"/>
    </row>
    <row r="42" spans="1:6" ht="15.75" x14ac:dyDescent="0.25">
      <c r="A42" s="276" t="s">
        <v>37</v>
      </c>
      <c r="B42" s="276"/>
      <c r="C42" s="276"/>
      <c r="D42" s="276"/>
      <c r="E42" s="277"/>
      <c r="F42" s="280"/>
    </row>
    <row r="43" spans="1:6" ht="15.75" x14ac:dyDescent="0.25">
      <c r="A43" s="276" t="s">
        <v>75</v>
      </c>
      <c r="B43" s="276"/>
      <c r="C43" s="276"/>
      <c r="D43" s="276"/>
      <c r="E43" s="277"/>
      <c r="F43" s="280"/>
    </row>
    <row r="44" spans="1:6" ht="15.75" x14ac:dyDescent="0.25">
      <c r="A44" s="276" t="s">
        <v>38</v>
      </c>
      <c r="B44" s="276"/>
      <c r="C44" s="276"/>
      <c r="D44" s="276"/>
      <c r="E44" s="277"/>
      <c r="F44" s="280"/>
    </row>
    <row r="45" spans="1:6" ht="41.25" customHeight="1" x14ac:dyDescent="0.25">
      <c r="A45" s="276" t="s">
        <v>39</v>
      </c>
      <c r="B45" s="276"/>
      <c r="C45" s="276"/>
      <c r="D45" s="276"/>
      <c r="E45" s="277"/>
      <c r="F45" s="280"/>
    </row>
    <row r="46" spans="1:6" ht="15.75" x14ac:dyDescent="0.25">
      <c r="A46" s="276" t="s">
        <v>54</v>
      </c>
      <c r="B46" s="276"/>
      <c r="C46" s="276"/>
      <c r="D46" s="276"/>
      <c r="E46" s="277"/>
      <c r="F46" s="280"/>
    </row>
    <row r="47" spans="1:6" ht="15.75" x14ac:dyDescent="0.25">
      <c r="A47" s="276" t="s">
        <v>57</v>
      </c>
      <c r="B47" s="276"/>
      <c r="C47" s="276"/>
      <c r="D47" s="276"/>
      <c r="E47" s="277"/>
      <c r="F47" s="280"/>
    </row>
    <row r="48" spans="1:6" ht="15.75" x14ac:dyDescent="0.25">
      <c r="A48" s="276" t="s">
        <v>58</v>
      </c>
      <c r="B48" s="276"/>
      <c r="C48" s="276"/>
      <c r="D48" s="276"/>
      <c r="E48" s="277"/>
      <c r="F48" s="280"/>
    </row>
    <row r="49" spans="1:6" ht="15.75" x14ac:dyDescent="0.25">
      <c r="A49" s="276" t="s">
        <v>61</v>
      </c>
      <c r="B49" s="276"/>
      <c r="C49" s="276"/>
      <c r="D49" s="276"/>
      <c r="E49" s="277"/>
      <c r="F49" s="280"/>
    </row>
    <row r="50" spans="1:6" ht="15.75" x14ac:dyDescent="0.25">
      <c r="A50" s="276" t="s">
        <v>62</v>
      </c>
      <c r="B50" s="276"/>
      <c r="C50" s="276"/>
      <c r="D50" s="276"/>
      <c r="E50" s="277"/>
      <c r="F50" s="280"/>
    </row>
    <row r="51" spans="1:6" ht="15.75" x14ac:dyDescent="0.25">
      <c r="A51" s="276" t="s">
        <v>63</v>
      </c>
      <c r="B51" s="276"/>
      <c r="C51" s="276"/>
      <c r="D51" s="276"/>
      <c r="E51" s="277"/>
      <c r="F51" s="280"/>
    </row>
    <row r="52" spans="1:6" ht="15.75" x14ac:dyDescent="0.25">
      <c r="A52" s="276" t="s">
        <v>64</v>
      </c>
      <c r="B52" s="276"/>
      <c r="C52" s="276"/>
      <c r="D52" s="276"/>
      <c r="E52" s="277"/>
      <c r="F52" s="280"/>
    </row>
    <row r="53" spans="1:6" ht="15.75" x14ac:dyDescent="0.25">
      <c r="A53" s="276" t="s">
        <v>65</v>
      </c>
      <c r="B53" s="276"/>
      <c r="C53" s="276"/>
      <c r="D53" s="276"/>
      <c r="E53" s="277"/>
      <c r="F53" s="280"/>
    </row>
    <row r="54" spans="1:6" ht="27.75" customHeight="1" x14ac:dyDescent="0.25">
      <c r="A54" s="276" t="s">
        <v>66</v>
      </c>
      <c r="B54" s="276"/>
      <c r="C54" s="276"/>
      <c r="D54" s="276"/>
      <c r="E54" s="277"/>
      <c r="F54" s="280"/>
    </row>
    <row r="55" spans="1:6" ht="35.25" customHeight="1" x14ac:dyDescent="0.25">
      <c r="A55" s="276" t="s">
        <v>68</v>
      </c>
      <c r="B55" s="276"/>
      <c r="C55" s="276"/>
      <c r="D55" s="276"/>
      <c r="E55" s="277"/>
      <c r="F55" s="280"/>
    </row>
    <row r="56" spans="1:6" ht="15.75" x14ac:dyDescent="0.25">
      <c r="A56" s="276" t="s">
        <v>69</v>
      </c>
      <c r="B56" s="276"/>
      <c r="C56" s="276"/>
      <c r="D56" s="276"/>
      <c r="E56" s="277"/>
      <c r="F56" s="280"/>
    </row>
    <row r="57" spans="1:6" ht="15.75" x14ac:dyDescent="0.25">
      <c r="A57" s="278"/>
      <c r="B57" s="278"/>
      <c r="C57" s="278"/>
      <c r="D57" s="278"/>
      <c r="E57" s="278"/>
      <c r="F57" s="278"/>
    </row>
    <row r="58" spans="1:6" ht="15.75" x14ac:dyDescent="0.25">
      <c r="A58" s="276" t="s">
        <v>40</v>
      </c>
      <c r="B58" s="276"/>
      <c r="C58" s="276"/>
      <c r="D58" s="276"/>
      <c r="E58" s="277">
        <v>106252.86000000002</v>
      </c>
      <c r="F58" s="280" t="s">
        <v>263</v>
      </c>
    </row>
    <row r="59" spans="1:6" ht="15.75" x14ac:dyDescent="0.25">
      <c r="A59" s="276" t="s">
        <v>43</v>
      </c>
      <c r="B59" s="276"/>
      <c r="C59" s="276"/>
      <c r="D59" s="276"/>
      <c r="E59" s="277"/>
      <c r="F59" s="280"/>
    </row>
    <row r="60" spans="1:6" ht="15.75" x14ac:dyDescent="0.25">
      <c r="A60" s="276" t="s">
        <v>44</v>
      </c>
      <c r="B60" s="276"/>
      <c r="C60" s="276"/>
      <c r="D60" s="276"/>
      <c r="E60" s="277"/>
      <c r="F60" s="280"/>
    </row>
    <row r="61" spans="1:6" ht="15.75" x14ac:dyDescent="0.25">
      <c r="A61" s="276" t="s">
        <v>47</v>
      </c>
      <c r="B61" s="276"/>
      <c r="C61" s="276"/>
      <c r="D61" s="276"/>
      <c r="E61" s="277"/>
      <c r="F61" s="280"/>
    </row>
    <row r="62" spans="1:6" ht="15.75" x14ac:dyDescent="0.25">
      <c r="A62" s="276" t="s">
        <v>48</v>
      </c>
      <c r="B62" s="276"/>
      <c r="C62" s="276"/>
      <c r="D62" s="276"/>
      <c r="E62" s="277"/>
      <c r="F62" s="280"/>
    </row>
    <row r="63" spans="1:6" ht="15.75" x14ac:dyDescent="0.25">
      <c r="A63" s="278" t="s">
        <v>125</v>
      </c>
      <c r="B63" s="278"/>
      <c r="C63" s="278"/>
      <c r="D63" s="278"/>
      <c r="E63" s="278"/>
      <c r="F63" s="278"/>
    </row>
    <row r="64" spans="1:6" ht="15.75" x14ac:dyDescent="0.25">
      <c r="A64" s="276" t="s">
        <v>49</v>
      </c>
      <c r="B64" s="276"/>
      <c r="C64" s="276"/>
      <c r="D64" s="276"/>
      <c r="E64" s="277">
        <v>27415.32</v>
      </c>
      <c r="F64" s="280" t="s">
        <v>263</v>
      </c>
    </row>
    <row r="65" spans="1:7" ht="15.75" x14ac:dyDescent="0.25">
      <c r="A65" s="276" t="s">
        <v>50</v>
      </c>
      <c r="B65" s="276"/>
      <c r="C65" s="276"/>
      <c r="D65" s="276"/>
      <c r="E65" s="277"/>
      <c r="F65" s="280"/>
    </row>
    <row r="66" spans="1:7" ht="15.75" x14ac:dyDescent="0.25">
      <c r="A66" s="276" t="s">
        <v>51</v>
      </c>
      <c r="B66" s="276"/>
      <c r="C66" s="276"/>
      <c r="D66" s="276"/>
      <c r="E66" s="277"/>
      <c r="F66" s="280"/>
    </row>
    <row r="67" spans="1:7" ht="15.75" x14ac:dyDescent="0.25">
      <c r="A67" s="276" t="s">
        <v>52</v>
      </c>
      <c r="B67" s="276"/>
      <c r="C67" s="276"/>
      <c r="D67" s="276"/>
      <c r="E67" s="277"/>
      <c r="F67" s="280"/>
    </row>
    <row r="68" spans="1:7" ht="15.75" x14ac:dyDescent="0.25">
      <c r="A68" s="276" t="s">
        <v>53</v>
      </c>
      <c r="B68" s="276"/>
      <c r="C68" s="276"/>
      <c r="D68" s="276"/>
      <c r="E68" s="277"/>
      <c r="F68" s="280"/>
    </row>
    <row r="69" spans="1:7" ht="15.75" x14ac:dyDescent="0.25">
      <c r="A69" s="278" t="s">
        <v>93</v>
      </c>
      <c r="B69" s="278"/>
      <c r="C69" s="278"/>
      <c r="D69" s="278"/>
      <c r="E69" s="278"/>
      <c r="F69" s="278"/>
    </row>
    <row r="70" spans="1:7" ht="15.75" x14ac:dyDescent="0.25">
      <c r="A70" s="276" t="s">
        <v>70</v>
      </c>
      <c r="B70" s="276"/>
      <c r="C70" s="276"/>
      <c r="D70" s="276"/>
      <c r="E70" s="277">
        <v>50532.240000000005</v>
      </c>
      <c r="F70" s="280" t="s">
        <v>263</v>
      </c>
    </row>
    <row r="71" spans="1:7" ht="15.75" x14ac:dyDescent="0.25">
      <c r="A71" s="276" t="s">
        <v>71</v>
      </c>
      <c r="B71" s="276"/>
      <c r="C71" s="276"/>
      <c r="D71" s="276"/>
      <c r="E71" s="277"/>
      <c r="F71" s="280"/>
    </row>
    <row r="72" spans="1:7" ht="15.75" x14ac:dyDescent="0.25">
      <c r="A72" s="276" t="s">
        <v>72</v>
      </c>
      <c r="B72" s="276"/>
      <c r="C72" s="276"/>
      <c r="D72" s="276"/>
      <c r="E72" s="277"/>
      <c r="F72" s="280"/>
      <c r="G72" s="79"/>
    </row>
    <row r="73" spans="1:7" ht="15.75" x14ac:dyDescent="0.25">
      <c r="A73" s="276" t="s">
        <v>73</v>
      </c>
      <c r="B73" s="276"/>
      <c r="C73" s="276"/>
      <c r="D73" s="276"/>
      <c r="E73" s="277"/>
      <c r="F73" s="280"/>
    </row>
    <row r="74" spans="1:7" ht="15.75" x14ac:dyDescent="0.25">
      <c r="A74" s="276" t="s">
        <v>88</v>
      </c>
      <c r="B74" s="276"/>
      <c r="C74" s="276"/>
      <c r="D74" s="276"/>
      <c r="E74" s="277"/>
      <c r="F74" s="280"/>
    </row>
    <row r="75" spans="1:7" ht="15.75" x14ac:dyDescent="0.25">
      <c r="A75" s="276" t="s">
        <v>74</v>
      </c>
      <c r="B75" s="276"/>
      <c r="C75" s="276"/>
      <c r="D75" s="276"/>
      <c r="E75" s="277"/>
      <c r="F75" s="280"/>
    </row>
    <row r="76" spans="1:7" ht="60" customHeight="1" x14ac:dyDescent="0.25">
      <c r="A76" s="278" t="s">
        <v>94</v>
      </c>
      <c r="B76" s="278"/>
      <c r="C76" s="278"/>
      <c r="D76" s="278"/>
      <c r="E76" s="278"/>
      <c r="F76" s="278"/>
    </row>
    <row r="77" spans="1:7" ht="15.75" x14ac:dyDescent="0.25">
      <c r="A77" s="276" t="s">
        <v>28</v>
      </c>
      <c r="B77" s="276"/>
      <c r="C77" s="276"/>
      <c r="D77" s="276"/>
      <c r="E77" s="277">
        <v>49362.720000000001</v>
      </c>
      <c r="F77" s="280" t="s">
        <v>239</v>
      </c>
    </row>
    <row r="78" spans="1:7" ht="15.75" x14ac:dyDescent="0.25">
      <c r="A78" s="276" t="s">
        <v>193</v>
      </c>
      <c r="B78" s="276"/>
      <c r="C78" s="276"/>
      <c r="D78" s="276"/>
      <c r="E78" s="277"/>
      <c r="F78" s="280"/>
    </row>
    <row r="79" spans="1:7" ht="15.75" x14ac:dyDescent="0.25">
      <c r="A79" s="276" t="s">
        <v>29</v>
      </c>
      <c r="B79" s="276"/>
      <c r="C79" s="276"/>
      <c r="D79" s="276"/>
      <c r="E79" s="277"/>
      <c r="F79" s="280"/>
    </row>
    <row r="80" spans="1:7" ht="15.75" x14ac:dyDescent="0.25">
      <c r="A80" s="276" t="s">
        <v>30</v>
      </c>
      <c r="B80" s="276"/>
      <c r="C80" s="276"/>
      <c r="D80" s="276"/>
      <c r="E80" s="277"/>
      <c r="F80" s="280"/>
    </row>
    <row r="81" spans="1:7" ht="15.75" x14ac:dyDescent="0.25">
      <c r="A81" s="278" t="s">
        <v>92</v>
      </c>
      <c r="B81" s="278"/>
      <c r="C81" s="278"/>
      <c r="D81" s="278"/>
      <c r="E81" s="278"/>
      <c r="F81" s="278"/>
    </row>
    <row r="82" spans="1:7" ht="43.5" customHeight="1" x14ac:dyDescent="0.25">
      <c r="A82" s="276" t="s">
        <v>41</v>
      </c>
      <c r="B82" s="276"/>
      <c r="C82" s="276"/>
      <c r="D82" s="276"/>
      <c r="E82" s="273">
        <v>9989.4959999999992</v>
      </c>
      <c r="F82" s="41" t="s">
        <v>240</v>
      </c>
    </row>
    <row r="83" spans="1:7" ht="15.75" x14ac:dyDescent="0.25">
      <c r="A83" s="278" t="s">
        <v>95</v>
      </c>
      <c r="B83" s="278"/>
      <c r="C83" s="278"/>
      <c r="D83" s="278"/>
      <c r="E83" s="278"/>
      <c r="F83" s="278"/>
    </row>
    <row r="84" spans="1:7" ht="15.75" x14ac:dyDescent="0.25">
      <c r="A84" s="276" t="s">
        <v>126</v>
      </c>
      <c r="B84" s="276"/>
      <c r="C84" s="276"/>
      <c r="D84" s="276"/>
      <c r="E84" s="273">
        <v>0</v>
      </c>
      <c r="F84" s="41"/>
    </row>
    <row r="85" spans="1:7" ht="33" customHeight="1" x14ac:dyDescent="0.25">
      <c r="A85" s="278" t="s">
        <v>96</v>
      </c>
      <c r="B85" s="278"/>
      <c r="C85" s="278"/>
      <c r="D85" s="278"/>
      <c r="E85" s="278"/>
      <c r="F85" s="278"/>
    </row>
    <row r="86" spans="1:7" ht="15.75" x14ac:dyDescent="0.25">
      <c r="A86" s="160" t="s">
        <v>97</v>
      </c>
      <c r="B86" s="160"/>
      <c r="C86" s="160"/>
      <c r="D86" s="160"/>
      <c r="E86" s="66">
        <v>35078.207999999999</v>
      </c>
      <c r="F86" s="41" t="s">
        <v>233</v>
      </c>
    </row>
    <row r="87" spans="1:7" ht="36" customHeight="1" x14ac:dyDescent="0.25">
      <c r="A87" s="278" t="s">
        <v>99</v>
      </c>
      <c r="B87" s="278"/>
      <c r="C87" s="278"/>
      <c r="D87" s="278"/>
      <c r="E87" s="278"/>
      <c r="F87" s="278"/>
    </row>
    <row r="88" spans="1:7" ht="32.25" customHeight="1" x14ac:dyDescent="0.25">
      <c r="A88" s="276" t="s">
        <v>135</v>
      </c>
      <c r="B88" s="276"/>
      <c r="C88" s="276"/>
      <c r="D88" s="276"/>
      <c r="E88" s="273">
        <v>16346.448</v>
      </c>
      <c r="F88" s="41" t="s">
        <v>241</v>
      </c>
    </row>
    <row r="89" spans="1:7" ht="15.75" x14ac:dyDescent="0.25">
      <c r="A89" s="276" t="s">
        <v>55</v>
      </c>
      <c r="B89" s="276"/>
      <c r="C89" s="276"/>
      <c r="D89" s="276"/>
      <c r="E89" s="273">
        <v>298962</v>
      </c>
      <c r="F89" s="41" t="s">
        <v>242</v>
      </c>
    </row>
    <row r="90" spans="1:7" ht="15.75" x14ac:dyDescent="0.25">
      <c r="A90" s="276" t="s">
        <v>59</v>
      </c>
      <c r="B90" s="276"/>
      <c r="C90" s="276"/>
      <c r="D90" s="276"/>
      <c r="E90" s="273">
        <v>2460</v>
      </c>
      <c r="F90" s="41" t="s">
        <v>216</v>
      </c>
    </row>
    <row r="91" spans="1:7" ht="15.75" x14ac:dyDescent="0.25">
      <c r="A91" s="278" t="s">
        <v>100</v>
      </c>
      <c r="B91" s="278"/>
      <c r="C91" s="278"/>
      <c r="D91" s="278"/>
      <c r="E91" s="278"/>
      <c r="F91" s="278"/>
    </row>
    <row r="92" spans="1:7" ht="34.5" customHeight="1" x14ac:dyDescent="0.25">
      <c r="A92" s="276" t="s">
        <v>31</v>
      </c>
      <c r="B92" s="276"/>
      <c r="C92" s="276"/>
      <c r="D92" s="276"/>
      <c r="E92" s="277">
        <v>71742.744000000006</v>
      </c>
      <c r="F92" s="280" t="s">
        <v>243</v>
      </c>
    </row>
    <row r="93" spans="1:7" ht="45" customHeight="1" x14ac:dyDescent="0.25">
      <c r="A93" s="276" t="s">
        <v>33</v>
      </c>
      <c r="B93" s="276"/>
      <c r="C93" s="276"/>
      <c r="D93" s="276"/>
      <c r="E93" s="277"/>
      <c r="F93" s="280"/>
    </row>
    <row r="94" spans="1:7" ht="15.75" x14ac:dyDescent="0.25">
      <c r="A94" s="278" t="s">
        <v>101</v>
      </c>
      <c r="B94" s="278"/>
      <c r="C94" s="278"/>
      <c r="D94" s="278"/>
      <c r="E94" s="278"/>
      <c r="F94" s="278"/>
    </row>
    <row r="95" spans="1:7" ht="31.5" x14ac:dyDescent="0.25">
      <c r="A95" s="276" t="s">
        <v>34</v>
      </c>
      <c r="B95" s="276"/>
      <c r="C95" s="276"/>
      <c r="D95" s="276"/>
      <c r="E95" s="273">
        <v>123506.52</v>
      </c>
      <c r="F95" s="41" t="s">
        <v>179</v>
      </c>
      <c r="G95" s="79"/>
    </row>
    <row r="96" spans="1:7" ht="15.75" x14ac:dyDescent="0.25">
      <c r="A96" s="281"/>
      <c r="B96" s="281"/>
      <c r="C96" s="281"/>
      <c r="D96" s="282" t="s">
        <v>122</v>
      </c>
      <c r="E96" s="37">
        <f>E34+E58+E64+E77+E82+E84+E86+E88+E89+E90+E92+E95+E70</f>
        <v>952448.64999999967</v>
      </c>
      <c r="F96" s="283"/>
    </row>
    <row r="97" spans="1:6" ht="15.75" x14ac:dyDescent="0.25">
      <c r="A97" s="131"/>
      <c r="B97" s="131"/>
      <c r="C97" s="131"/>
      <c r="D97" s="132"/>
      <c r="E97" s="133"/>
      <c r="F97" s="133"/>
    </row>
    <row r="98" spans="1:6" ht="15.75" x14ac:dyDescent="0.25">
      <c r="A98" s="157" t="s">
        <v>7</v>
      </c>
      <c r="B98" s="158"/>
      <c r="C98" s="158"/>
      <c r="D98" s="158"/>
      <c r="E98" s="158"/>
      <c r="F98" s="158"/>
    </row>
    <row r="99" spans="1:6" ht="15.75" x14ac:dyDescent="0.25">
      <c r="A99" s="156" t="s">
        <v>76</v>
      </c>
      <c r="B99" s="156"/>
      <c r="C99" s="156" t="s">
        <v>77</v>
      </c>
      <c r="D99" s="156"/>
      <c r="E99" s="126" t="s">
        <v>78</v>
      </c>
      <c r="F99" s="145" t="s">
        <v>17</v>
      </c>
    </row>
    <row r="100" spans="1:6" ht="31.5" customHeight="1" x14ac:dyDescent="0.25">
      <c r="A100" s="268" t="s">
        <v>247</v>
      </c>
      <c r="B100" s="268"/>
      <c r="C100" s="268" t="s">
        <v>259</v>
      </c>
      <c r="D100" s="268"/>
      <c r="E100" s="271">
        <v>162688.92000000001</v>
      </c>
      <c r="F100" s="149" t="s">
        <v>204</v>
      </c>
    </row>
    <row r="101" spans="1:6" ht="30.75" customHeight="1" x14ac:dyDescent="0.25">
      <c r="A101" s="268" t="s">
        <v>248</v>
      </c>
      <c r="B101" s="268"/>
      <c r="C101" s="268" t="s">
        <v>258</v>
      </c>
      <c r="D101" s="268"/>
      <c r="E101" s="272">
        <v>31234.39</v>
      </c>
      <c r="F101" s="149" t="s">
        <v>204</v>
      </c>
    </row>
    <row r="102" spans="1:6" ht="23.25" customHeight="1" x14ac:dyDescent="0.25">
      <c r="A102" s="268" t="s">
        <v>249</v>
      </c>
      <c r="B102" s="268"/>
      <c r="C102" s="269" t="s">
        <v>257</v>
      </c>
      <c r="D102" s="270"/>
      <c r="E102" s="271">
        <v>10844.94</v>
      </c>
      <c r="F102" s="150" t="s">
        <v>244</v>
      </c>
    </row>
    <row r="103" spans="1:6" ht="20.25" customHeight="1" x14ac:dyDescent="0.25">
      <c r="A103" s="268" t="s">
        <v>155</v>
      </c>
      <c r="B103" s="268"/>
      <c r="C103" s="269" t="s">
        <v>256</v>
      </c>
      <c r="D103" s="270"/>
      <c r="E103" s="271">
        <v>8434.7999999999993</v>
      </c>
      <c r="F103" s="150" t="s">
        <v>244</v>
      </c>
    </row>
    <row r="104" spans="1:6" ht="23.25" customHeight="1" x14ac:dyDescent="0.25">
      <c r="A104" s="268" t="s">
        <v>250</v>
      </c>
      <c r="B104" s="268"/>
      <c r="C104" s="269" t="s">
        <v>255</v>
      </c>
      <c r="D104" s="270"/>
      <c r="E104" s="271">
        <v>45252.61</v>
      </c>
      <c r="F104" s="150" t="s">
        <v>260</v>
      </c>
    </row>
    <row r="105" spans="1:6" ht="23.25" customHeight="1" x14ac:dyDescent="0.25">
      <c r="A105" s="268" t="s">
        <v>154</v>
      </c>
      <c r="B105" s="268"/>
      <c r="C105" s="269" t="s">
        <v>254</v>
      </c>
      <c r="D105" s="270"/>
      <c r="E105" s="271">
        <v>96531.22</v>
      </c>
      <c r="F105" s="150" t="s">
        <v>261</v>
      </c>
    </row>
    <row r="106" spans="1:6" ht="15.75" customHeight="1" x14ac:dyDescent="0.25">
      <c r="A106" s="268" t="s">
        <v>251</v>
      </c>
      <c r="B106" s="268"/>
      <c r="C106" s="269" t="s">
        <v>252</v>
      </c>
      <c r="D106" s="270"/>
      <c r="E106" s="271">
        <v>40457.120000000003</v>
      </c>
      <c r="F106" s="150" t="s">
        <v>244</v>
      </c>
    </row>
    <row r="107" spans="1:6" ht="27.75" customHeight="1" x14ac:dyDescent="0.25">
      <c r="A107" s="268" t="s">
        <v>154</v>
      </c>
      <c r="B107" s="268"/>
      <c r="C107" s="269" t="s">
        <v>253</v>
      </c>
      <c r="D107" s="270"/>
      <c r="E107" s="271">
        <v>4820.3999999999996</v>
      </c>
      <c r="F107" s="150" t="s">
        <v>244</v>
      </c>
    </row>
    <row r="108" spans="1:6" ht="15.75" x14ac:dyDescent="0.25">
      <c r="A108" s="146"/>
      <c r="B108" s="146"/>
      <c r="C108" s="146"/>
      <c r="D108" s="147" t="s">
        <v>122</v>
      </c>
      <c r="E108" s="148">
        <f>SUM(E100:E107)</f>
        <v>400264.4</v>
      </c>
      <c r="F108" s="27"/>
    </row>
    <row r="109" spans="1:6" ht="15.75" x14ac:dyDescent="0.25">
      <c r="A109" s="28"/>
      <c r="B109" s="28"/>
      <c r="C109" s="28"/>
      <c r="D109" s="28"/>
      <c r="E109" s="29"/>
      <c r="F109" s="29"/>
    </row>
    <row r="110" spans="1:6" ht="15.75" x14ac:dyDescent="0.25">
      <c r="A110" s="157" t="s">
        <v>8</v>
      </c>
      <c r="B110" s="158"/>
      <c r="C110" s="158"/>
      <c r="D110" s="158"/>
      <c r="E110" s="158"/>
      <c r="F110" s="158"/>
    </row>
    <row r="111" spans="1:6" ht="15.75" x14ac:dyDescent="0.25">
      <c r="A111" s="156" t="s">
        <v>76</v>
      </c>
      <c r="B111" s="156"/>
      <c r="C111" s="156" t="s">
        <v>77</v>
      </c>
      <c r="D111" s="156"/>
      <c r="E111" s="126" t="s">
        <v>78</v>
      </c>
      <c r="F111" s="145" t="s">
        <v>17</v>
      </c>
    </row>
    <row r="112" spans="1:6" ht="15.75" x14ac:dyDescent="0.25">
      <c r="A112" s="253"/>
      <c r="B112" s="253"/>
      <c r="C112" s="253"/>
      <c r="D112" s="253"/>
      <c r="E112" s="273"/>
      <c r="F112" s="144"/>
    </row>
  </sheetData>
  <mergeCells count="115">
    <mergeCell ref="C106:D106"/>
    <mergeCell ref="C107:D107"/>
    <mergeCell ref="A111:B111"/>
    <mergeCell ref="C111:D111"/>
    <mergeCell ref="A112:B112"/>
    <mergeCell ref="C112:D112"/>
    <mergeCell ref="A94:F94"/>
    <mergeCell ref="A95:D95"/>
    <mergeCell ref="A98:F98"/>
    <mergeCell ref="A99:B99"/>
    <mergeCell ref="C99:D99"/>
    <mergeCell ref="A110:F110"/>
    <mergeCell ref="A105:B105"/>
    <mergeCell ref="A106:B106"/>
    <mergeCell ref="A107:B107"/>
    <mergeCell ref="A100:B100"/>
    <mergeCell ref="A101:B101"/>
    <mergeCell ref="A102:B102"/>
    <mergeCell ref="A103:B103"/>
    <mergeCell ref="A104:B104"/>
    <mergeCell ref="C100:D100"/>
    <mergeCell ref="C101:D101"/>
    <mergeCell ref="C102:D102"/>
    <mergeCell ref="C103:D103"/>
    <mergeCell ref="C104:D104"/>
    <mergeCell ref="C105:D105"/>
    <mergeCell ref="A92:D92"/>
    <mergeCell ref="E92:E93"/>
    <mergeCell ref="F92:F93"/>
    <mergeCell ref="A93:D93"/>
    <mergeCell ref="A81:F81"/>
    <mergeCell ref="A82:D82"/>
    <mergeCell ref="A83:F83"/>
    <mergeCell ref="A84:D84"/>
    <mergeCell ref="A85:F85"/>
    <mergeCell ref="A86:D86"/>
    <mergeCell ref="A87:F87"/>
    <mergeCell ref="A88:D88"/>
    <mergeCell ref="A89:D89"/>
    <mergeCell ref="A90:D90"/>
    <mergeCell ref="A91:F91"/>
    <mergeCell ref="A76:F76"/>
    <mergeCell ref="A77:D77"/>
    <mergeCell ref="E77:E80"/>
    <mergeCell ref="F77:F80"/>
    <mergeCell ref="A78:D78"/>
    <mergeCell ref="A79:D79"/>
    <mergeCell ref="A80:D80"/>
    <mergeCell ref="A69:F69"/>
    <mergeCell ref="A70:D70"/>
    <mergeCell ref="E70:E75"/>
    <mergeCell ref="F70:F75"/>
    <mergeCell ref="A71:D71"/>
    <mergeCell ref="A72:D72"/>
    <mergeCell ref="A73:D73"/>
    <mergeCell ref="A74:D74"/>
    <mergeCell ref="A75:D75"/>
    <mergeCell ref="A63:F63"/>
    <mergeCell ref="A64:D64"/>
    <mergeCell ref="E64:E68"/>
    <mergeCell ref="F64:F68"/>
    <mergeCell ref="A65:D65"/>
    <mergeCell ref="A66:D66"/>
    <mergeCell ref="A67:D67"/>
    <mergeCell ref="A68:D68"/>
    <mergeCell ref="A51:D51"/>
    <mergeCell ref="A58:D58"/>
    <mergeCell ref="E58:E62"/>
    <mergeCell ref="F58:F62"/>
    <mergeCell ref="A59:D59"/>
    <mergeCell ref="A60:D60"/>
    <mergeCell ref="A53:D53"/>
    <mergeCell ref="A54:D54"/>
    <mergeCell ref="A55:D55"/>
    <mergeCell ref="A56:D56"/>
    <mergeCell ref="A57:F57"/>
    <mergeCell ref="A61:D61"/>
    <mergeCell ref="A62:D62"/>
    <mergeCell ref="A46:D46"/>
    <mergeCell ref="A47:D47"/>
    <mergeCell ref="A48:D48"/>
    <mergeCell ref="A49:D49"/>
    <mergeCell ref="A50:D50"/>
    <mergeCell ref="A33:F33"/>
    <mergeCell ref="A34:D34"/>
    <mergeCell ref="E34:E56"/>
    <mergeCell ref="F34:F56"/>
    <mergeCell ref="A35:D35"/>
    <mergeCell ref="A36:D36"/>
    <mergeCell ref="A37:D37"/>
    <mergeCell ref="A38:D38"/>
    <mergeCell ref="A39:D39"/>
    <mergeCell ref="A40:D40"/>
    <mergeCell ref="A52:D52"/>
    <mergeCell ref="A41:D41"/>
    <mergeCell ref="A42:D42"/>
    <mergeCell ref="A43:D43"/>
    <mergeCell ref="A44:D44"/>
    <mergeCell ref="A45:D45"/>
    <mergeCell ref="A32:D32"/>
    <mergeCell ref="A1:F1"/>
    <mergeCell ref="A2:F2"/>
    <mergeCell ref="A7:F7"/>
    <mergeCell ref="A8:F8"/>
    <mergeCell ref="A10:F10"/>
    <mergeCell ref="A11:A12"/>
    <mergeCell ref="B11:B12"/>
    <mergeCell ref="C11:C12"/>
    <mergeCell ref="D11:E11"/>
    <mergeCell ref="F11:F12"/>
    <mergeCell ref="E13:E14"/>
    <mergeCell ref="A21:F21"/>
    <mergeCell ref="A27:C27"/>
    <mergeCell ref="A30:F30"/>
    <mergeCell ref="A31:F31"/>
  </mergeCells>
  <pageMargins left="0.25" right="0.25" top="0.75" bottom="0.75" header="0.3" footer="0.3"/>
  <pageSetup paperSize="9" scale="75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2017</vt:lpstr>
      <vt:lpstr>2019 верный</vt:lpstr>
      <vt:lpstr>2019 (2)</vt:lpstr>
      <vt:lpstr>Содержание</vt:lpstr>
      <vt:lpstr>расчет</vt:lpstr>
      <vt:lpstr>Лист2</vt:lpstr>
      <vt:lpstr>2020 верный </vt:lpstr>
      <vt:lpstr>Настя 2019</vt:lpstr>
      <vt:lpstr>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 Ю. Сухарев</dc:creator>
  <cp:lastModifiedBy>Лапушкина Светлана Геннадьевна</cp:lastModifiedBy>
  <cp:lastPrinted>2022-03-28T08:12:53Z</cp:lastPrinted>
  <dcterms:created xsi:type="dcterms:W3CDTF">2014-03-13T05:15:33Z</dcterms:created>
  <dcterms:modified xsi:type="dcterms:W3CDTF">2022-03-28T08:25:02Z</dcterms:modified>
</cp:coreProperties>
</file>